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840" activeTab="0"/>
  </bookViews>
  <sheets>
    <sheet name="Note méthodo" sheetId="1" r:id="rId1"/>
    <sheet name="poids" sheetId="2" r:id="rId2"/>
    <sheet name="objectif" sheetId="3" r:id="rId3"/>
    <sheet name="courbe croissance" sheetId="4" r:id="rId4"/>
  </sheets>
  <definedNames>
    <definedName name="_xlfn.IFERROR" hidden="1">#NAME?</definedName>
  </definedNames>
  <calcPr fullCalcOnLoad="1"/>
</workbook>
</file>

<file path=xl/sharedStrings.xml><?xml version="1.0" encoding="utf-8"?>
<sst xmlns="http://schemas.openxmlformats.org/spreadsheetml/2006/main" count="90" uniqueCount="52">
  <si>
    <t>date naissance</t>
  </si>
  <si>
    <t>GMQ</t>
  </si>
  <si>
    <t>race</t>
  </si>
  <si>
    <t>pesée 1</t>
  </si>
  <si>
    <t>SUIVI CROISSANCE CHEVRETTES</t>
  </si>
  <si>
    <t>âge moyen</t>
  </si>
  <si>
    <t>poids moyen</t>
  </si>
  <si>
    <t>âge</t>
  </si>
  <si>
    <t>naissance</t>
  </si>
  <si>
    <t>pesée 2</t>
  </si>
  <si>
    <t>pesée 3</t>
  </si>
  <si>
    <t>pesée 4</t>
  </si>
  <si>
    <t>REALISE</t>
  </si>
  <si>
    <t>OBJECTIF</t>
  </si>
  <si>
    <t xml:space="preserve">GMQ </t>
  </si>
  <si>
    <t>poids</t>
  </si>
  <si>
    <t>GMQ moyen</t>
  </si>
  <si>
    <t xml:space="preserve">BILAN </t>
  </si>
  <si>
    <t>nb de chevrettes</t>
  </si>
  <si>
    <t>poids naissance</t>
  </si>
  <si>
    <t>pesée 1 mois</t>
  </si>
  <si>
    <t>pesée 2 mois</t>
  </si>
  <si>
    <t>pesée 4 mois</t>
  </si>
  <si>
    <t>pesée 7 mois</t>
  </si>
  <si>
    <t>n° chevrette</t>
  </si>
  <si>
    <t>nom mère</t>
  </si>
  <si>
    <t xml:space="preserve">date : </t>
  </si>
  <si>
    <t xml:space="preserve">GMQ moyen </t>
  </si>
  <si>
    <t>Jours</t>
  </si>
  <si>
    <t>Poids objectifs</t>
  </si>
  <si>
    <t>Poids d'élimination</t>
  </si>
  <si>
    <t>poids objectif</t>
  </si>
  <si>
    <t>poids d'élimination</t>
  </si>
  <si>
    <t>poids                7 mois</t>
  </si>
  <si>
    <t>poids                                 4 mois</t>
  </si>
  <si>
    <t>poids                               2 mois</t>
  </si>
  <si>
    <t>poids                                      1 mois</t>
  </si>
  <si>
    <t>nb jours entre pesées</t>
  </si>
  <si>
    <t>age animal</t>
  </si>
  <si>
    <t>objectif</t>
  </si>
  <si>
    <t>ELIMINATION</t>
  </si>
  <si>
    <t>chevrettes à ne pas mettre à la reproduction</t>
  </si>
  <si>
    <t>NOTE METHODOLOGIQUE</t>
  </si>
  <si>
    <t>Cet outil a été conçu par la Chambre d'Agriculture des Alpes de Haute-Provence avec le soutien de :</t>
  </si>
  <si>
    <t>10</t>
  </si>
  <si>
    <t xml:space="preserve">Dans l'onglet "poids" vous devez remplir uniquement les cases vertes. Les données numéro chevrette, date de naissance et poids à la naissance sont indispensables, ainsi que les dates de pesées et les poids à chaque pesée. </t>
  </si>
  <si>
    <t>Il ne faut pas aller et modifier dans l'onglet "objectif".</t>
  </si>
  <si>
    <t>Un classement des poids des chevrettes est fait après chaque pesée.</t>
  </si>
  <si>
    <t>Le GMQ est calculé pour chaque pesée.</t>
  </si>
  <si>
    <t>Cet outil a pu être conçu grâce à une étude thématique sur l'élevage des chevrettes, dans le cadre des suivis de références Inosys. Cette étude a été suivie en Région SUD - PACA par les techniciens caprins, des pesées de chevrettes ont été réalisées afin de comparer les différents modes d'élevage (sous les mères, lait maternel distribué et lait artificiel). Une fiche "L'élevage des chevrettes : recommandations et conseils " est disponible sur le site : mrepaca.fr</t>
  </si>
  <si>
    <t>Lors d'une pesée, si une chevrette est en-dessous du poids optimal, la case de son poids devient rouge. Dans ce cas, si cela concerne un faible pourcentage d'animaux, ils sont à surveiller et si cela concerne un plus grand nombre il faut revoir les rations et peut-être alloter les animaux les plus petits.</t>
  </si>
  <si>
    <t>Dans l'onglet "courbe croissance", vous retrouvez l'âge moyen, le poids moyen et le GMQ moyen à chaque pesée. Une courbe de croissance se trace au fur et à mesure des pesées, elle est comparée à la courbe de croissance objectif et la courbe de croissance élimination.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</si>
</sst>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000"/>
    <numFmt numFmtId="175" formatCode="0.000000"/>
    <numFmt numFmtId="176" formatCode="0.00000"/>
    <numFmt numFmtId="177" formatCode="0.0000"/>
    <numFmt numFmtId="178" formatCode="0.00000000"/>
    <numFmt numFmtId="179" formatCode="d\-mmm"/>
    <numFmt numFmtId="180" formatCode="[$-40C]dddd\ d\ mmmm\ yyyy"/>
    <numFmt numFmtId="181" formatCode="mmm\-yyyy"/>
    <numFmt numFmtId="182" formatCode="dd/mm/yy;@"/>
    <numFmt numFmtId="183" formatCode="&quot;Vrai&quot;;&quot;Vrai&quot;;&quot;Faux&quot;"/>
    <numFmt numFmtId="184" formatCode="&quot;Actif&quot;;&quot;Actif&quot;;&quot;Inactif&quot;"/>
    <numFmt numFmtId="185" formatCode="[$€-2]\ #,##0.00_);[Red]\([$€-2]\ #,##0.00\)"/>
  </numFmts>
  <fonts count="51">
    <font>
      <sz val="10"/>
      <name val="Arial"/>
      <family val="0"/>
    </font>
    <font>
      <sz val="10"/>
      <name val="Century Gothic"/>
      <family val="2"/>
    </font>
    <font>
      <b/>
      <sz val="10"/>
      <name val="Century Gothic"/>
      <family val="2"/>
    </font>
    <font>
      <b/>
      <i/>
      <sz val="10"/>
      <name val="Century Gothic"/>
      <family val="2"/>
    </font>
    <font>
      <sz val="8"/>
      <name val="Arial"/>
      <family val="2"/>
    </font>
    <font>
      <b/>
      <sz val="16"/>
      <name val="Century Gothic"/>
      <family val="2"/>
    </font>
    <font>
      <sz val="14"/>
      <name val="Arial"/>
      <family val="2"/>
    </font>
    <font>
      <b/>
      <sz val="14"/>
      <name val="Arial"/>
      <family val="2"/>
    </font>
    <font>
      <b/>
      <i/>
      <sz val="14"/>
      <name val="Arial"/>
      <family val="2"/>
    </font>
    <font>
      <i/>
      <sz val="14"/>
      <name val="Arial"/>
      <family val="2"/>
    </font>
    <font>
      <b/>
      <sz val="14"/>
      <name val="Century Gothic"/>
      <family val="2"/>
    </font>
    <font>
      <sz val="10"/>
      <color indexed="8"/>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0"/>
      <name val="Century Gothic"/>
      <family val="2"/>
    </font>
    <font>
      <b/>
      <sz val="16"/>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Century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96">
    <xf numFmtId="0" fontId="0" fillId="0" borderId="0" xfId="0" applyAlignment="1">
      <alignment/>
    </xf>
    <xf numFmtId="49"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49" fontId="1" fillId="0" borderId="0" xfId="0" applyNumberFormat="1" applyFont="1" applyBorder="1" applyAlignment="1">
      <alignment horizontal="center"/>
    </xf>
    <xf numFmtId="16" fontId="1" fillId="0" borderId="0" xfId="0" applyNumberFormat="1" applyFont="1" applyBorder="1" applyAlignment="1">
      <alignment horizontal="center"/>
    </xf>
    <xf numFmtId="9" fontId="1" fillId="0" borderId="0" xfId="50" applyFont="1" applyAlignment="1">
      <alignment horizontal="center"/>
    </xf>
    <xf numFmtId="0" fontId="3" fillId="0" borderId="0" xfId="0" applyFont="1" applyBorder="1" applyAlignment="1">
      <alignment horizontal="left"/>
    </xf>
    <xf numFmtId="172" fontId="3" fillId="0" borderId="11" xfId="0" applyNumberFormat="1" applyFont="1" applyBorder="1" applyAlignment="1">
      <alignment horizontal="center"/>
    </xf>
    <xf numFmtId="0" fontId="2" fillId="0" borderId="0" xfId="0" applyFont="1" applyBorder="1" applyAlignment="1">
      <alignment horizontal="center"/>
    </xf>
    <xf numFmtId="1" fontId="1" fillId="0" borderId="0" xfId="0" applyNumberFormat="1" applyFont="1" applyBorder="1" applyAlignment="1">
      <alignment horizontal="center"/>
    </xf>
    <xf numFmtId="173" fontId="3" fillId="0" borderId="11" xfId="0" applyNumberFormat="1" applyFont="1" applyBorder="1" applyAlignment="1">
      <alignment horizontal="center"/>
    </xf>
    <xf numFmtId="1" fontId="3" fillId="0" borderId="11" xfId="0" applyNumberFormat="1"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173" fontId="3" fillId="0" borderId="0" xfId="0" applyNumberFormat="1" applyFont="1" applyBorder="1" applyAlignment="1">
      <alignment horizontal="center"/>
    </xf>
    <xf numFmtId="172" fontId="3" fillId="0" borderId="0" xfId="0" applyNumberFormat="1" applyFont="1" applyBorder="1" applyAlignment="1">
      <alignment horizontal="center"/>
    </xf>
    <xf numFmtId="1" fontId="3" fillId="0" borderId="0" xfId="0" applyNumberFormat="1" applyFont="1" applyBorder="1" applyAlignment="1">
      <alignment horizontal="center"/>
    </xf>
    <xf numFmtId="49" fontId="1" fillId="0" borderId="0" xfId="0" applyNumberFormat="1" applyFont="1" applyBorder="1" applyAlignment="1">
      <alignment horizontal="left"/>
    </xf>
    <xf numFmtId="49" fontId="1" fillId="34" borderId="10" xfId="0" applyNumberFormat="1" applyFont="1" applyFill="1" applyBorder="1" applyAlignment="1">
      <alignment horizontal="center"/>
    </xf>
    <xf numFmtId="0" fontId="2" fillId="33" borderId="16" xfId="0" applyFont="1" applyFill="1" applyBorder="1" applyAlignment="1">
      <alignment/>
    </xf>
    <xf numFmtId="0" fontId="2" fillId="33" borderId="17" xfId="0" applyFont="1" applyFill="1" applyBorder="1" applyAlignment="1">
      <alignment/>
    </xf>
    <xf numFmtId="16" fontId="2" fillId="0" borderId="0" xfId="0" applyNumberFormat="1" applyFont="1" applyBorder="1" applyAlignment="1">
      <alignment horizontal="center"/>
    </xf>
    <xf numFmtId="0" fontId="3" fillId="0" borderId="0" xfId="0" applyFont="1" applyBorder="1" applyAlignment="1">
      <alignment/>
    </xf>
    <xf numFmtId="0" fontId="2" fillId="33" borderId="18" xfId="0" applyFont="1" applyFill="1" applyBorder="1" applyAlignment="1">
      <alignment horizontal="center" vertical="center" wrapText="1"/>
    </xf>
    <xf numFmtId="0" fontId="6" fillId="0" borderId="0" xfId="0" applyFont="1" applyAlignment="1">
      <alignment/>
    </xf>
    <xf numFmtId="0" fontId="6" fillId="35" borderId="10" xfId="0" applyFont="1" applyFill="1" applyBorder="1" applyAlignment="1">
      <alignment horizontal="center"/>
    </xf>
    <xf numFmtId="0" fontId="7" fillId="35" borderId="10" xfId="0" applyFont="1" applyFill="1" applyBorder="1" applyAlignment="1">
      <alignment horizontal="center"/>
    </xf>
    <xf numFmtId="0" fontId="8" fillId="0" borderId="18" xfId="0" applyFont="1" applyBorder="1" applyAlignment="1">
      <alignment horizontal="center"/>
    </xf>
    <xf numFmtId="0" fontId="8" fillId="0" borderId="10" xfId="0" applyFont="1" applyBorder="1" applyAlignment="1">
      <alignment horizontal="center"/>
    </xf>
    <xf numFmtId="0" fontId="9" fillId="0" borderId="10" xfId="0" applyFont="1" applyBorder="1" applyAlignment="1">
      <alignment horizontal="center"/>
    </xf>
    <xf numFmtId="1" fontId="6" fillId="35" borderId="10" xfId="0" applyNumberFormat="1" applyFont="1" applyFill="1" applyBorder="1" applyAlignment="1">
      <alignment horizontal="center"/>
    </xf>
    <xf numFmtId="173" fontId="6" fillId="35" borderId="10" xfId="0" applyNumberFormat="1" applyFont="1" applyFill="1" applyBorder="1" applyAlignment="1">
      <alignment horizontal="center"/>
    </xf>
    <xf numFmtId="172" fontId="6" fillId="35" borderId="10" xfId="0" applyNumberFormat="1" applyFont="1" applyFill="1" applyBorder="1" applyAlignment="1">
      <alignment horizontal="center"/>
    </xf>
    <xf numFmtId="0" fontId="6" fillId="0" borderId="0" xfId="0" applyFont="1" applyBorder="1" applyAlignment="1">
      <alignment horizontal="center"/>
    </xf>
    <xf numFmtId="1" fontId="6" fillId="0" borderId="0" xfId="0" applyNumberFormat="1" applyFont="1" applyBorder="1" applyAlignment="1">
      <alignment horizontal="center"/>
    </xf>
    <xf numFmtId="173" fontId="6" fillId="0" borderId="0" xfId="0" applyNumberFormat="1" applyFont="1" applyBorder="1" applyAlignment="1">
      <alignment horizontal="center"/>
    </xf>
    <xf numFmtId="172" fontId="6" fillId="0" borderId="0" xfId="0" applyNumberFormat="1" applyFont="1" applyBorder="1" applyAlignment="1">
      <alignment horizontal="center"/>
    </xf>
    <xf numFmtId="0" fontId="10" fillId="0" borderId="0" xfId="0" applyFont="1" applyBorder="1" applyAlignment="1">
      <alignment horizontal="center"/>
    </xf>
    <xf numFmtId="0" fontId="6" fillId="0" borderId="0" xfId="0" applyFont="1" applyAlignment="1">
      <alignment horizontal="center"/>
    </xf>
    <xf numFmtId="0" fontId="0" fillId="0" borderId="10" xfId="0" applyBorder="1" applyAlignment="1">
      <alignment horizontal="center" vertical="center" wrapText="1"/>
    </xf>
    <xf numFmtId="0" fontId="1" fillId="34" borderId="10" xfId="0" applyFont="1" applyFill="1" applyBorder="1" applyAlignment="1" applyProtection="1">
      <alignment horizontal="center"/>
      <protection locked="0"/>
    </xf>
    <xf numFmtId="182" fontId="1" fillId="34" borderId="10" xfId="0" applyNumberFormat="1" applyFont="1" applyFill="1" applyBorder="1" applyAlignment="1" applyProtection="1">
      <alignment horizontal="center"/>
      <protection locked="0"/>
    </xf>
    <xf numFmtId="0" fontId="9" fillId="0" borderId="0" xfId="0" applyFont="1" applyBorder="1" applyAlignment="1">
      <alignment horizontal="center"/>
    </xf>
    <xf numFmtId="0" fontId="1" fillId="0" borderId="0" xfId="0" applyFont="1" applyAlignment="1">
      <alignment horizontal="center" wrapText="1"/>
    </xf>
    <xf numFmtId="0" fontId="2" fillId="33" borderId="19" xfId="0" applyFont="1" applyFill="1" applyBorder="1" applyAlignment="1">
      <alignment wrapText="1"/>
    </xf>
    <xf numFmtId="0" fontId="1" fillId="0" borderId="0" xfId="0" applyFont="1" applyAlignment="1">
      <alignment wrapText="1"/>
    </xf>
    <xf numFmtId="1" fontId="3" fillId="0" borderId="0" xfId="0" applyNumberFormat="1" applyFont="1" applyBorder="1" applyAlignment="1">
      <alignment horizontal="center" wrapText="1"/>
    </xf>
    <xf numFmtId="16" fontId="2" fillId="0" borderId="0" xfId="0" applyNumberFormat="1" applyFont="1" applyBorder="1" applyAlignment="1">
      <alignment horizontal="center" wrapText="1"/>
    </xf>
    <xf numFmtId="0" fontId="3" fillId="0" borderId="0" xfId="0" applyFont="1" applyBorder="1" applyAlignment="1">
      <alignment wrapText="1"/>
    </xf>
    <xf numFmtId="0" fontId="50" fillId="0" borderId="10" xfId="0" applyFont="1" applyBorder="1" applyAlignment="1">
      <alignment horizontal="center" vertical="center"/>
    </xf>
    <xf numFmtId="49" fontId="1" fillId="34" borderId="10" xfId="0" applyNumberFormat="1" applyFont="1" applyFill="1" applyBorder="1" applyAlignment="1" applyProtection="1">
      <alignment horizontal="center"/>
      <protection locked="0"/>
    </xf>
    <xf numFmtId="0" fontId="1" fillId="36" borderId="10" xfId="0" applyFont="1" applyFill="1" applyBorder="1" applyAlignment="1" applyProtection="1">
      <alignment horizontal="center"/>
      <protection locked="0"/>
    </xf>
    <xf numFmtId="182" fontId="2" fillId="36" borderId="11" xfId="0" applyNumberFormat="1" applyFont="1" applyFill="1" applyBorder="1" applyAlignment="1" applyProtection="1">
      <alignment/>
      <protection locked="0"/>
    </xf>
    <xf numFmtId="1" fontId="1" fillId="37" borderId="10" xfId="0" applyNumberFormat="1" applyFont="1" applyFill="1" applyBorder="1" applyAlignment="1">
      <alignment horizontal="center"/>
    </xf>
    <xf numFmtId="2" fontId="1" fillId="37" borderId="10" xfId="0" applyNumberFormat="1" applyFont="1" applyFill="1" applyBorder="1" applyAlignment="1">
      <alignment horizontal="center"/>
    </xf>
    <xf numFmtId="2" fontId="1" fillId="37" borderId="10" xfId="0" applyNumberFormat="1" applyFont="1" applyFill="1" applyBorder="1" applyAlignment="1">
      <alignment horizontal="center" wrapText="1"/>
    </xf>
    <xf numFmtId="172" fontId="1" fillId="37" borderId="10" xfId="0" applyNumberFormat="1" applyFont="1" applyFill="1" applyBorder="1" applyAlignment="1">
      <alignment horizontal="center"/>
    </xf>
    <xf numFmtId="172" fontId="1" fillId="37" borderId="10" xfId="0" applyNumberFormat="1" applyFont="1" applyFill="1" applyBorder="1" applyAlignment="1" applyProtection="1">
      <alignment horizontal="center"/>
      <protection/>
    </xf>
    <xf numFmtId="1" fontId="1" fillId="37" borderId="10" xfId="0" applyNumberFormat="1" applyFont="1" applyFill="1" applyBorder="1" applyAlignment="1" applyProtection="1">
      <alignment horizontal="center"/>
      <protection/>
    </xf>
    <xf numFmtId="2" fontId="1" fillId="37" borderId="10" xfId="0" applyNumberFormat="1" applyFont="1" applyFill="1" applyBorder="1" applyAlignment="1" applyProtection="1">
      <alignment horizontal="center"/>
      <protection/>
    </xf>
    <xf numFmtId="2" fontId="1" fillId="37" borderId="10" xfId="0" applyNumberFormat="1" applyFont="1" applyFill="1" applyBorder="1" applyAlignment="1" applyProtection="1">
      <alignment horizontal="center" wrapText="1"/>
      <protection/>
    </xf>
    <xf numFmtId="0" fontId="0" fillId="0" borderId="10" xfId="0" applyFill="1" applyBorder="1" applyAlignment="1">
      <alignment horizontal="center" vertical="center" wrapText="1"/>
    </xf>
    <xf numFmtId="0" fontId="0" fillId="0" borderId="0" xfId="0" applyAlignment="1">
      <alignment vertical="center"/>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0" borderId="0" xfId="0" applyAlignment="1">
      <alignment horizontal="left"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left" vertical="center"/>
    </xf>
    <xf numFmtId="0" fontId="5" fillId="0" borderId="20" xfId="0" applyFont="1" applyBorder="1" applyAlignment="1">
      <alignment horizontal="center"/>
    </xf>
    <xf numFmtId="0" fontId="5" fillId="0" borderId="0" xfId="0" applyFont="1" applyBorder="1" applyAlignment="1">
      <alignment horizontal="center"/>
    </xf>
    <xf numFmtId="0" fontId="2" fillId="33" borderId="16" xfId="0" applyFont="1" applyFill="1" applyBorder="1" applyAlignment="1">
      <alignment horizontal="center"/>
    </xf>
    <xf numFmtId="0" fontId="2" fillId="33" borderId="21" xfId="0" applyFont="1" applyFill="1" applyBorder="1" applyAlignment="1">
      <alignment horizontal="center"/>
    </xf>
    <xf numFmtId="0" fontId="2" fillId="33" borderId="17" xfId="0" applyFont="1" applyFill="1" applyBorder="1" applyAlignment="1">
      <alignment horizontal="center"/>
    </xf>
    <xf numFmtId="0" fontId="2" fillId="33" borderId="19" xfId="0" applyFont="1" applyFill="1" applyBorder="1" applyAlignment="1">
      <alignment horizontal="center"/>
    </xf>
    <xf numFmtId="0" fontId="2" fillId="0" borderId="10" xfId="0" applyFont="1" applyBorder="1" applyAlignment="1">
      <alignment horizontal="center" vertical="center" wrapText="1"/>
    </xf>
    <xf numFmtId="16" fontId="2" fillId="0" borderId="14" xfId="0" applyNumberFormat="1" applyFont="1" applyBorder="1" applyAlignment="1">
      <alignment horizontal="center"/>
    </xf>
    <xf numFmtId="16" fontId="2" fillId="0" borderId="22" xfId="0" applyNumberFormat="1" applyFont="1" applyBorder="1" applyAlignment="1">
      <alignment horizontal="center"/>
    </xf>
    <xf numFmtId="16" fontId="2" fillId="0" borderId="15" xfId="0" applyNumberFormat="1" applyFont="1" applyBorder="1" applyAlignment="1">
      <alignment horizontal="center"/>
    </xf>
    <xf numFmtId="0" fontId="7" fillId="35" borderId="16" xfId="0" applyFont="1" applyFill="1" applyBorder="1" applyAlignment="1">
      <alignment horizontal="center"/>
    </xf>
    <xf numFmtId="0" fontId="7" fillId="35" borderId="17" xfId="0" applyFont="1" applyFill="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9" xfId="0" applyFont="1" applyBorder="1" applyAlignment="1">
      <alignment horizontal="center"/>
    </xf>
    <xf numFmtId="0" fontId="5" fillId="0" borderId="14" xfId="0" applyFont="1" applyBorder="1" applyAlignment="1">
      <alignment horizontal="center"/>
    </xf>
    <xf numFmtId="0" fontId="5" fillId="0" borderId="22" xfId="0" applyFont="1" applyBorder="1" applyAlignment="1">
      <alignment horizontal="center"/>
    </xf>
    <xf numFmtId="0" fontId="5" fillId="0" borderId="15"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Classement des poids des chevrettes à 1 mois</a:t>
            </a:r>
          </a:p>
        </c:rich>
      </c:tx>
      <c:layout>
        <c:manualLayout>
          <c:xMode val="factor"/>
          <c:yMode val="factor"/>
          <c:x val="-0.00375"/>
          <c:y val="-0.01325"/>
        </c:manualLayout>
      </c:layout>
      <c:spPr>
        <a:noFill/>
        <a:ln w="3175">
          <a:noFill/>
        </a:ln>
      </c:spPr>
    </c:title>
    <c:plotArea>
      <c:layout>
        <c:manualLayout>
          <c:xMode val="edge"/>
          <c:yMode val="edge"/>
          <c:x val="0.01175"/>
          <c:y val="0.1745"/>
          <c:w val="0.83"/>
          <c:h val="0.82875"/>
        </c:manualLayout>
      </c:layout>
      <c:scatterChart>
        <c:scatterStyle val="lineMarker"/>
        <c:varyColors val="0"/>
        <c:ser>
          <c:idx val="0"/>
          <c:order val="0"/>
          <c:tx>
            <c:strRef>
              <c:f>poids!$A$7</c:f>
              <c:strCache>
                <c:ptCount val="1"/>
                <c:pt idx="0">
                  <c:v>10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poids!$F$6</c:f>
              <c:strCache/>
            </c:strRef>
          </c:xVal>
          <c:yVal>
            <c:numRef>
              <c:f>poids!$F$7</c:f>
              <c:numCache/>
            </c:numRef>
          </c:yVal>
          <c:smooth val="0"/>
        </c:ser>
        <c:ser>
          <c:idx val="1"/>
          <c:order val="1"/>
          <c:tx>
            <c:strRef>
              <c:f>poids!$A$8</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poids!$F$6</c:f>
              <c:strCache/>
            </c:strRef>
          </c:xVal>
          <c:yVal>
            <c:numRef>
              <c:f>poids!$F$8</c:f>
              <c:numCache/>
            </c:numRef>
          </c:yVal>
          <c:smooth val="0"/>
        </c:ser>
        <c:ser>
          <c:idx val="2"/>
          <c:order val="2"/>
          <c:tx>
            <c:strRef>
              <c:f>poids!$A$9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strRef>
              <c:f>poids!$F$6</c:f>
              <c:strCache/>
            </c:strRef>
          </c:xVal>
          <c:yVal>
            <c:numRef>
              <c:f>poids!$F$9</c:f>
              <c:numCache/>
            </c:numRef>
          </c:yVal>
          <c:smooth val="0"/>
        </c:ser>
        <c:ser>
          <c:idx val="3"/>
          <c:order val="3"/>
          <c:tx>
            <c:strRef>
              <c:f>poids!$A$10</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strRef>
              <c:f>poids!$F$6</c:f>
              <c:strCache/>
            </c:strRef>
          </c:xVal>
          <c:yVal>
            <c:numRef>
              <c:f>poids!$F$10</c:f>
              <c:numCache/>
            </c:numRef>
          </c:yVal>
          <c:smooth val="0"/>
        </c:ser>
        <c:ser>
          <c:idx val="4"/>
          <c:order val="4"/>
          <c:tx>
            <c:strRef>
              <c:f>poids!$A$11</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9966"/>
                </a:solidFill>
              </a:ln>
            </c:spPr>
          </c:marker>
          <c:xVal>
            <c:strRef>
              <c:f>poids!$F$6</c:f>
              <c:strCache/>
            </c:strRef>
          </c:xVal>
          <c:yVal>
            <c:numRef>
              <c:f>poids!$F$11</c:f>
              <c:numCache/>
            </c:numRef>
          </c:yVal>
          <c:smooth val="0"/>
        </c:ser>
        <c:ser>
          <c:idx val="5"/>
          <c:order val="5"/>
          <c:tx>
            <c:strRef>
              <c:f>poids!$A$12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6600"/>
              </a:solidFill>
              <a:ln>
                <a:solidFill>
                  <a:srgbClr val="FF6600"/>
                </a:solidFill>
              </a:ln>
            </c:spPr>
          </c:marker>
          <c:xVal>
            <c:strRef>
              <c:f>poids!$F$6</c:f>
              <c:strCache/>
            </c:strRef>
          </c:xVal>
          <c:yVal>
            <c:numRef>
              <c:f>poids!$F$12</c:f>
              <c:numCache/>
            </c:numRef>
          </c:yVal>
          <c:smooth val="0"/>
        </c:ser>
        <c:ser>
          <c:idx val="6"/>
          <c:order val="6"/>
          <c:tx>
            <c:strRef>
              <c:f>poids!$A$13</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strRef>
              <c:f>poids!$F$6</c:f>
              <c:strCache/>
            </c:strRef>
          </c:xVal>
          <c:yVal>
            <c:numRef>
              <c:f>poids!$F$13</c:f>
              <c:numCache/>
            </c:numRef>
          </c:yVal>
          <c:smooth val="0"/>
        </c:ser>
        <c:ser>
          <c:idx val="7"/>
          <c:order val="7"/>
          <c:tx>
            <c:strRef>
              <c:f>poids!$A$14</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strRef>
              <c:f>poids!$F$6</c:f>
              <c:strCache/>
            </c:strRef>
          </c:xVal>
          <c:yVal>
            <c:numRef>
              <c:f>poids!$F$14</c:f>
              <c:numCache/>
            </c:numRef>
          </c:yVal>
          <c:smooth val="0"/>
        </c:ser>
        <c:ser>
          <c:idx val="8"/>
          <c:order val="8"/>
          <c:tx>
            <c:strRef>
              <c:f>poids!$A$15</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strRef>
              <c:f>poids!$F$6</c:f>
              <c:strCache/>
            </c:strRef>
          </c:xVal>
          <c:yVal>
            <c:numRef>
              <c:f>poids!$F$15</c:f>
              <c:numCache/>
            </c:numRef>
          </c:yVal>
          <c:smooth val="0"/>
        </c:ser>
        <c:ser>
          <c:idx val="9"/>
          <c:order val="9"/>
          <c:tx>
            <c:strRef>
              <c:f>poids!$A$16</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poids!$F$6</c:f>
              <c:strCache/>
            </c:strRef>
          </c:xVal>
          <c:yVal>
            <c:numRef>
              <c:f>poids!$F$16</c:f>
              <c:numCache/>
            </c:numRef>
          </c:yVal>
          <c:smooth val="0"/>
        </c:ser>
        <c:ser>
          <c:idx val="10"/>
          <c:order val="10"/>
          <c:tx>
            <c:strRef>
              <c:f>poids!$A$17</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strRef>
              <c:f>poids!$F$6</c:f>
              <c:strCache/>
            </c:strRef>
          </c:xVal>
          <c:yVal>
            <c:numRef>
              <c:f>poids!$F$17</c:f>
              <c:numCache/>
            </c:numRef>
          </c:yVal>
          <c:smooth val="0"/>
        </c:ser>
        <c:ser>
          <c:idx val="11"/>
          <c:order val="11"/>
          <c:tx>
            <c:strRef>
              <c:f>poids!$A$18</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8080"/>
              </a:solidFill>
              <a:ln>
                <a:solidFill>
                  <a:srgbClr val="FF9900"/>
                </a:solidFill>
              </a:ln>
            </c:spPr>
          </c:marker>
          <c:xVal>
            <c:strRef>
              <c:f>poids!$F$6</c:f>
              <c:strCache/>
            </c:strRef>
          </c:xVal>
          <c:yVal>
            <c:numRef>
              <c:f>poids!$F$18</c:f>
              <c:numCache/>
            </c:numRef>
          </c:yVal>
          <c:smooth val="0"/>
        </c:ser>
        <c:ser>
          <c:idx val="12"/>
          <c:order val="12"/>
          <c:tx>
            <c:strRef>
              <c:f>poids!$A$19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9999FF"/>
                </a:solidFill>
              </a:ln>
            </c:spPr>
          </c:marker>
          <c:xVal>
            <c:strRef>
              <c:f>poids!$F$6</c:f>
              <c:strCache/>
            </c:strRef>
          </c:xVal>
          <c:yVal>
            <c:numRef>
              <c:f>poids!$F$19</c:f>
              <c:numCache/>
            </c:numRef>
          </c:yVal>
          <c:smooth val="0"/>
        </c:ser>
        <c:ser>
          <c:idx val="13"/>
          <c:order val="13"/>
          <c:tx>
            <c:strRef>
              <c:f>poids!$A$20</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FF8080"/>
              </a:solidFill>
              <a:ln>
                <a:solidFill>
                  <a:srgbClr val="FF8080"/>
                </a:solidFill>
              </a:ln>
            </c:spPr>
          </c:marker>
          <c:xVal>
            <c:strRef>
              <c:f>poids!$F$6</c:f>
              <c:strCache/>
            </c:strRef>
          </c:xVal>
          <c:yVal>
            <c:numRef>
              <c:f>poids!$F$20</c:f>
              <c:numCache/>
            </c:numRef>
          </c:yVal>
          <c:smooth val="0"/>
        </c:ser>
        <c:ser>
          <c:idx val="14"/>
          <c:order val="14"/>
          <c:tx>
            <c:strRef>
              <c:f>poids!$A$21</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C0"/>
              </a:solidFill>
              <a:ln>
                <a:solidFill>
                  <a:srgbClr val="FFCC99"/>
                </a:solidFill>
              </a:ln>
            </c:spPr>
          </c:marker>
          <c:xVal>
            <c:strRef>
              <c:f>poids!$F$6</c:f>
              <c:strCache/>
            </c:strRef>
          </c:xVal>
          <c:yVal>
            <c:numRef>
              <c:f>poids!$F$21</c:f>
              <c:numCache/>
            </c:numRef>
          </c:yVal>
          <c:smooth val="0"/>
        </c:ser>
        <c:ser>
          <c:idx val="15"/>
          <c:order val="15"/>
          <c:tx>
            <c:strRef>
              <c:f>poids!$A$22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69696"/>
              </a:solidFill>
              <a:ln>
                <a:solidFill>
                  <a:srgbClr val="666699"/>
                </a:solidFill>
              </a:ln>
            </c:spPr>
          </c:marker>
          <c:xVal>
            <c:strRef>
              <c:f>poids!$F$6</c:f>
              <c:strCache/>
            </c:strRef>
          </c:xVal>
          <c:yVal>
            <c:numRef>
              <c:f>poids!$F$22</c:f>
              <c:numCache/>
            </c:numRef>
          </c:yVal>
          <c:smooth val="0"/>
        </c:ser>
        <c:ser>
          <c:idx val="16"/>
          <c:order val="16"/>
          <c:tx>
            <c:strRef>
              <c:f>poids!$A$23</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C0C0C0"/>
              </a:solidFill>
              <a:ln>
                <a:solidFill>
                  <a:srgbClr val="99CCFF"/>
                </a:solidFill>
              </a:ln>
            </c:spPr>
          </c:marker>
          <c:xVal>
            <c:strRef>
              <c:f>poids!$F$6</c:f>
              <c:strCache/>
            </c:strRef>
          </c:xVal>
          <c:yVal>
            <c:numRef>
              <c:f>poids!$F$23</c:f>
              <c:numCache/>
            </c:numRef>
          </c:yVal>
          <c:smooth val="0"/>
        </c:ser>
        <c:ser>
          <c:idx val="17"/>
          <c:order val="17"/>
          <c:tx>
            <c:strRef>
              <c:f>poids!$H$50</c:f>
              <c:strCache>
                <c:ptCount val="1"/>
                <c:pt idx="0">
                  <c:v>objectif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yVal>
            <c:numRef>
              <c:f>poids!$H$51</c:f>
              <c:numCache/>
            </c:numRef>
          </c:yVal>
          <c:smooth val="0"/>
        </c:ser>
        <c:axId val="43769975"/>
        <c:axId val="58385456"/>
      </c:scatterChart>
      <c:valAx>
        <c:axId val="43769975"/>
        <c:scaling>
          <c:orientation val="minMax"/>
          <c:max val="2"/>
        </c:scaling>
        <c:axPos val="b"/>
        <c:delete val="0"/>
        <c:numFmt formatCode="General" sourceLinked="1"/>
        <c:majorTickMark val="out"/>
        <c:minorTickMark val="none"/>
        <c:tickLblPos val="nextTo"/>
        <c:spPr>
          <a:ln w="3175">
            <a:solidFill>
              <a:srgbClr val="808080"/>
            </a:solidFill>
          </a:ln>
        </c:spPr>
        <c:crossAx val="58385456"/>
        <c:crosses val="autoZero"/>
        <c:crossBetween val="midCat"/>
        <c:dispUnits/>
        <c:majorUnit val="1"/>
      </c:valAx>
      <c:valAx>
        <c:axId val="58385456"/>
        <c:scaling>
          <c:orientation val="minMax"/>
          <c:max val="13"/>
          <c:min val="6"/>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769975"/>
        <c:crosses val="autoZero"/>
        <c:crossBetween val="midCat"/>
        <c:dispUnits/>
        <c:majorUnit val="1"/>
      </c:valAx>
      <c:spPr>
        <a:solidFill>
          <a:srgbClr val="FFFFFF"/>
        </a:solidFill>
        <a:ln w="3175">
          <a:noFill/>
        </a:ln>
      </c:spPr>
    </c:plotArea>
    <c:legend>
      <c:legendPos val="r"/>
      <c:layout>
        <c:manualLayout>
          <c:xMode val="edge"/>
          <c:yMode val="edge"/>
          <c:x val="0.83275"/>
          <c:y val="0.14275"/>
          <c:w val="0.1635"/>
          <c:h val="0.79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Classement des poids des chevrettes à 2 mois</a:t>
            </a:r>
          </a:p>
        </c:rich>
      </c:tx>
      <c:layout>
        <c:manualLayout>
          <c:xMode val="factor"/>
          <c:yMode val="factor"/>
          <c:x val="-0.00375"/>
          <c:y val="-0.01325"/>
        </c:manualLayout>
      </c:layout>
      <c:spPr>
        <a:noFill/>
        <a:ln w="3175">
          <a:noFill/>
        </a:ln>
      </c:spPr>
    </c:title>
    <c:plotArea>
      <c:layout>
        <c:manualLayout>
          <c:xMode val="edge"/>
          <c:yMode val="edge"/>
          <c:x val="0.01375"/>
          <c:y val="0.103"/>
          <c:w val="0.79575"/>
          <c:h val="0.86325"/>
        </c:manualLayout>
      </c:layout>
      <c:scatterChart>
        <c:scatterStyle val="lineMarker"/>
        <c:varyColors val="0"/>
        <c:ser>
          <c:idx val="0"/>
          <c:order val="0"/>
          <c:tx>
            <c:strRef>
              <c:f>poids!$A$7</c:f>
              <c:strCache>
                <c:ptCount val="1"/>
                <c:pt idx="0">
                  <c:v>10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poids!$K$6</c:f>
              <c:strCache/>
            </c:strRef>
          </c:xVal>
          <c:yVal>
            <c:numRef>
              <c:f>poids!$K$7</c:f>
              <c:numCache/>
            </c:numRef>
          </c:yVal>
          <c:smooth val="0"/>
        </c:ser>
        <c:ser>
          <c:idx val="1"/>
          <c:order val="1"/>
          <c:tx>
            <c:strRef>
              <c:f>poids!$A$8</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poids!$K$6</c:f>
              <c:strCache/>
            </c:strRef>
          </c:xVal>
          <c:yVal>
            <c:numRef>
              <c:f>poids!$K$8</c:f>
              <c:numCache/>
            </c:numRef>
          </c:yVal>
          <c:smooth val="0"/>
        </c:ser>
        <c:ser>
          <c:idx val="2"/>
          <c:order val="2"/>
          <c:tx>
            <c:strRef>
              <c:f>poids!$A$9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strRef>
              <c:f>poids!$K$6</c:f>
              <c:strCache/>
            </c:strRef>
          </c:xVal>
          <c:yVal>
            <c:numRef>
              <c:f>poids!$K$9</c:f>
              <c:numCache/>
            </c:numRef>
          </c:yVal>
          <c:smooth val="0"/>
        </c:ser>
        <c:ser>
          <c:idx val="3"/>
          <c:order val="3"/>
          <c:tx>
            <c:strRef>
              <c:f>poids!$A$10</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strRef>
              <c:f>poids!$K$6</c:f>
              <c:strCache/>
            </c:strRef>
          </c:xVal>
          <c:yVal>
            <c:numRef>
              <c:f>poids!$K$10</c:f>
              <c:numCache/>
            </c:numRef>
          </c:yVal>
          <c:smooth val="0"/>
        </c:ser>
        <c:ser>
          <c:idx val="4"/>
          <c:order val="4"/>
          <c:tx>
            <c:strRef>
              <c:f>poids!$A$11</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9966"/>
                </a:solidFill>
              </a:ln>
            </c:spPr>
          </c:marker>
          <c:xVal>
            <c:strRef>
              <c:f>poids!$K$6</c:f>
              <c:strCache/>
            </c:strRef>
          </c:xVal>
          <c:yVal>
            <c:numRef>
              <c:f>poids!$K$11</c:f>
              <c:numCache/>
            </c:numRef>
          </c:yVal>
          <c:smooth val="0"/>
        </c:ser>
        <c:ser>
          <c:idx val="5"/>
          <c:order val="5"/>
          <c:tx>
            <c:strRef>
              <c:f>poids!$A$12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6600"/>
              </a:solidFill>
              <a:ln>
                <a:solidFill>
                  <a:srgbClr val="FF6600"/>
                </a:solidFill>
              </a:ln>
            </c:spPr>
          </c:marker>
          <c:xVal>
            <c:strRef>
              <c:f>poids!$K$6</c:f>
              <c:strCache/>
            </c:strRef>
          </c:xVal>
          <c:yVal>
            <c:numRef>
              <c:f>poids!$K$12</c:f>
              <c:numCache/>
            </c:numRef>
          </c:yVal>
          <c:smooth val="0"/>
        </c:ser>
        <c:ser>
          <c:idx val="6"/>
          <c:order val="6"/>
          <c:tx>
            <c:strRef>
              <c:f>poids!$A$13</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strRef>
              <c:f>poids!$K$6</c:f>
              <c:strCache/>
            </c:strRef>
          </c:xVal>
          <c:yVal>
            <c:numRef>
              <c:f>poids!$K$13</c:f>
              <c:numCache/>
            </c:numRef>
          </c:yVal>
          <c:smooth val="0"/>
        </c:ser>
        <c:ser>
          <c:idx val="7"/>
          <c:order val="7"/>
          <c:tx>
            <c:strRef>
              <c:f>poids!$A$14</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strRef>
              <c:f>poids!$K$6</c:f>
              <c:strCache/>
            </c:strRef>
          </c:xVal>
          <c:yVal>
            <c:numRef>
              <c:f>poids!$K$14</c:f>
              <c:numCache/>
            </c:numRef>
          </c:yVal>
          <c:smooth val="0"/>
        </c:ser>
        <c:ser>
          <c:idx val="8"/>
          <c:order val="8"/>
          <c:tx>
            <c:strRef>
              <c:f>poids!$A$15</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strRef>
              <c:f>poids!$K$6</c:f>
              <c:strCache/>
            </c:strRef>
          </c:xVal>
          <c:yVal>
            <c:numRef>
              <c:f>poids!$K$15</c:f>
              <c:numCache/>
            </c:numRef>
          </c:yVal>
          <c:smooth val="0"/>
        </c:ser>
        <c:ser>
          <c:idx val="9"/>
          <c:order val="9"/>
          <c:tx>
            <c:strRef>
              <c:f>poids!$A$16</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poids!$K$6</c:f>
              <c:strCache/>
            </c:strRef>
          </c:xVal>
          <c:yVal>
            <c:numRef>
              <c:f>poids!$K$16</c:f>
              <c:numCache/>
            </c:numRef>
          </c:yVal>
          <c:smooth val="0"/>
        </c:ser>
        <c:ser>
          <c:idx val="10"/>
          <c:order val="10"/>
          <c:tx>
            <c:strRef>
              <c:f>poids!$A$17</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strRef>
              <c:f>poids!$K$6</c:f>
              <c:strCache/>
            </c:strRef>
          </c:xVal>
          <c:yVal>
            <c:numRef>
              <c:f>poids!$K$17</c:f>
              <c:numCache/>
            </c:numRef>
          </c:yVal>
          <c:smooth val="0"/>
        </c:ser>
        <c:ser>
          <c:idx val="11"/>
          <c:order val="11"/>
          <c:tx>
            <c:strRef>
              <c:f>poids!$A$18</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8080"/>
              </a:solidFill>
              <a:ln>
                <a:solidFill>
                  <a:srgbClr val="FF9900"/>
                </a:solidFill>
              </a:ln>
            </c:spPr>
          </c:marker>
          <c:xVal>
            <c:strRef>
              <c:f>poids!$K$6</c:f>
              <c:strCache/>
            </c:strRef>
          </c:xVal>
          <c:yVal>
            <c:numRef>
              <c:f>poids!$K$18</c:f>
              <c:numCache/>
            </c:numRef>
          </c:yVal>
          <c:smooth val="0"/>
        </c:ser>
        <c:ser>
          <c:idx val="12"/>
          <c:order val="12"/>
          <c:tx>
            <c:strRef>
              <c:f>poids!$A$19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9999FF"/>
                </a:solidFill>
              </a:ln>
            </c:spPr>
          </c:marker>
          <c:xVal>
            <c:strRef>
              <c:f>poids!$K$6</c:f>
              <c:strCache/>
            </c:strRef>
          </c:xVal>
          <c:yVal>
            <c:numRef>
              <c:f>poids!$K$19</c:f>
              <c:numCache/>
            </c:numRef>
          </c:yVal>
          <c:smooth val="0"/>
        </c:ser>
        <c:ser>
          <c:idx val="13"/>
          <c:order val="13"/>
          <c:tx>
            <c:strRef>
              <c:f>poids!$A$20</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FF8080"/>
              </a:solidFill>
              <a:ln>
                <a:solidFill>
                  <a:srgbClr val="FF8080"/>
                </a:solidFill>
              </a:ln>
            </c:spPr>
          </c:marker>
          <c:xVal>
            <c:strRef>
              <c:f>poids!$K$6</c:f>
              <c:strCache/>
            </c:strRef>
          </c:xVal>
          <c:yVal>
            <c:numRef>
              <c:f>poids!$K$20</c:f>
              <c:numCache/>
            </c:numRef>
          </c:yVal>
          <c:smooth val="0"/>
        </c:ser>
        <c:ser>
          <c:idx val="14"/>
          <c:order val="14"/>
          <c:tx>
            <c:strRef>
              <c:f>poids!$A$21</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C0"/>
              </a:solidFill>
              <a:ln>
                <a:solidFill>
                  <a:srgbClr val="FFCC99"/>
                </a:solidFill>
              </a:ln>
            </c:spPr>
          </c:marker>
          <c:xVal>
            <c:strRef>
              <c:f>poids!$K$6</c:f>
              <c:strCache/>
            </c:strRef>
          </c:xVal>
          <c:yVal>
            <c:numRef>
              <c:f>poids!$K$21</c:f>
              <c:numCache/>
            </c:numRef>
          </c:yVal>
          <c:smooth val="0"/>
        </c:ser>
        <c:ser>
          <c:idx val="15"/>
          <c:order val="15"/>
          <c:tx>
            <c:strRef>
              <c:f>poids!$A$22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69696"/>
              </a:solidFill>
              <a:ln>
                <a:solidFill>
                  <a:srgbClr val="666699"/>
                </a:solidFill>
              </a:ln>
            </c:spPr>
          </c:marker>
          <c:xVal>
            <c:strRef>
              <c:f>poids!$K$6</c:f>
              <c:strCache/>
            </c:strRef>
          </c:xVal>
          <c:yVal>
            <c:numRef>
              <c:f>poids!$K$22</c:f>
              <c:numCache/>
            </c:numRef>
          </c:yVal>
          <c:smooth val="0"/>
        </c:ser>
        <c:ser>
          <c:idx val="16"/>
          <c:order val="16"/>
          <c:tx>
            <c:strRef>
              <c:f>poids!$A$23</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C0C0C0"/>
              </a:solidFill>
              <a:ln>
                <a:solidFill>
                  <a:srgbClr val="99CCFF"/>
                </a:solidFill>
              </a:ln>
            </c:spPr>
          </c:marker>
          <c:xVal>
            <c:strRef>
              <c:f>poids!$K$6</c:f>
              <c:strCache/>
            </c:strRef>
          </c:xVal>
          <c:yVal>
            <c:numRef>
              <c:f>poids!$K$23</c:f>
              <c:numCache/>
            </c:numRef>
          </c:yVal>
          <c:smooth val="0"/>
        </c:ser>
        <c:ser>
          <c:idx val="17"/>
          <c:order val="17"/>
          <c:tx>
            <c:strRef>
              <c:f>poids!$N$50</c:f>
              <c:strCache>
                <c:ptCount val="1"/>
                <c:pt idx="0">
                  <c:v>objectif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yVal>
            <c:numRef>
              <c:f>poids!$N$51</c:f>
              <c:numCache/>
            </c:numRef>
          </c:yVal>
          <c:smooth val="0"/>
        </c:ser>
        <c:axId val="55707057"/>
        <c:axId val="31601466"/>
      </c:scatterChart>
      <c:valAx>
        <c:axId val="55707057"/>
        <c:scaling>
          <c:orientation val="minMax"/>
          <c:max val="2"/>
          <c:min val="0"/>
        </c:scaling>
        <c:axPos val="b"/>
        <c:delete val="0"/>
        <c:numFmt formatCode="General" sourceLinked="1"/>
        <c:majorTickMark val="out"/>
        <c:minorTickMark val="none"/>
        <c:tickLblPos val="nextTo"/>
        <c:spPr>
          <a:ln w="3175">
            <a:solidFill>
              <a:srgbClr val="808080"/>
            </a:solidFill>
          </a:ln>
        </c:spPr>
        <c:crossAx val="31601466"/>
        <c:crosses val="autoZero"/>
        <c:crossBetween val="midCat"/>
        <c:dispUnits/>
        <c:majorUnit val="1"/>
      </c:valAx>
      <c:valAx>
        <c:axId val="31601466"/>
        <c:scaling>
          <c:orientation val="minMax"/>
          <c:max val="18"/>
          <c:min val="1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707057"/>
        <c:crosses val="autoZero"/>
        <c:crossBetween val="midCat"/>
        <c:dispUnits/>
        <c:majorUnit val="1"/>
      </c:valAx>
      <c:spPr>
        <a:solidFill>
          <a:srgbClr val="FFFFFF"/>
        </a:solidFill>
        <a:ln w="3175">
          <a:noFill/>
        </a:ln>
      </c:spPr>
    </c:plotArea>
    <c:legend>
      <c:legendPos val="r"/>
      <c:layout>
        <c:manualLayout>
          <c:xMode val="edge"/>
          <c:yMode val="edge"/>
          <c:x val="0.80925"/>
          <c:y val="0.0875"/>
          <c:w val="0.168"/>
          <c:h val="0.88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Classement des poids des chevrettes à 4 mois</a:t>
            </a:r>
          </a:p>
        </c:rich>
      </c:tx>
      <c:layout>
        <c:manualLayout>
          <c:xMode val="factor"/>
          <c:yMode val="factor"/>
          <c:x val="-0.00375"/>
          <c:y val="-0.01075"/>
        </c:manualLayout>
      </c:layout>
      <c:spPr>
        <a:noFill/>
        <a:ln w="3175">
          <a:noFill/>
        </a:ln>
      </c:spPr>
    </c:title>
    <c:plotArea>
      <c:layout>
        <c:manualLayout>
          <c:xMode val="edge"/>
          <c:yMode val="edge"/>
          <c:x val="0.00875"/>
          <c:y val="0.0955"/>
          <c:w val="0.8355"/>
          <c:h val="0.90475"/>
        </c:manualLayout>
      </c:layout>
      <c:scatterChart>
        <c:scatterStyle val="lineMarker"/>
        <c:varyColors val="0"/>
        <c:ser>
          <c:idx val="0"/>
          <c:order val="0"/>
          <c:tx>
            <c:strRef>
              <c:f>poids!$A$7</c:f>
              <c:strCache>
                <c:ptCount val="1"/>
                <c:pt idx="0">
                  <c:v>10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poids!$Q$6</c:f>
              <c:strCache/>
            </c:strRef>
          </c:xVal>
          <c:yVal>
            <c:numRef>
              <c:f>poids!$Q$7</c:f>
              <c:numCache/>
            </c:numRef>
          </c:yVal>
          <c:smooth val="0"/>
        </c:ser>
        <c:ser>
          <c:idx val="1"/>
          <c:order val="1"/>
          <c:tx>
            <c:strRef>
              <c:f>poids!$A$8</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poids!$Q$6</c:f>
              <c:strCache/>
            </c:strRef>
          </c:xVal>
          <c:yVal>
            <c:numRef>
              <c:f>poids!$Q$8</c:f>
              <c:numCache/>
            </c:numRef>
          </c:yVal>
          <c:smooth val="0"/>
        </c:ser>
        <c:ser>
          <c:idx val="2"/>
          <c:order val="2"/>
          <c:tx>
            <c:strRef>
              <c:f>poids!$A$9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strRef>
              <c:f>poids!$Q$6</c:f>
              <c:strCache/>
            </c:strRef>
          </c:xVal>
          <c:yVal>
            <c:numRef>
              <c:f>poids!$Q$9</c:f>
              <c:numCache/>
            </c:numRef>
          </c:yVal>
          <c:smooth val="0"/>
        </c:ser>
        <c:ser>
          <c:idx val="3"/>
          <c:order val="3"/>
          <c:tx>
            <c:strRef>
              <c:f>poids!$A$10</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strRef>
              <c:f>poids!$Q$6</c:f>
              <c:strCache/>
            </c:strRef>
          </c:xVal>
          <c:yVal>
            <c:numRef>
              <c:f>poids!$Q$10</c:f>
              <c:numCache/>
            </c:numRef>
          </c:yVal>
          <c:smooth val="0"/>
        </c:ser>
        <c:ser>
          <c:idx val="4"/>
          <c:order val="4"/>
          <c:tx>
            <c:strRef>
              <c:f>poids!$A$11</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9966"/>
                </a:solidFill>
              </a:ln>
            </c:spPr>
          </c:marker>
          <c:xVal>
            <c:strRef>
              <c:f>poids!$Q$6</c:f>
              <c:strCache/>
            </c:strRef>
          </c:xVal>
          <c:yVal>
            <c:numRef>
              <c:f>poids!$Q$11</c:f>
              <c:numCache/>
            </c:numRef>
          </c:yVal>
          <c:smooth val="0"/>
        </c:ser>
        <c:ser>
          <c:idx val="5"/>
          <c:order val="5"/>
          <c:tx>
            <c:strRef>
              <c:f>poids!$A$12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6600"/>
              </a:solidFill>
              <a:ln>
                <a:solidFill>
                  <a:srgbClr val="FF6600"/>
                </a:solidFill>
              </a:ln>
            </c:spPr>
          </c:marker>
          <c:xVal>
            <c:strRef>
              <c:f>poids!$Q$6</c:f>
              <c:strCache/>
            </c:strRef>
          </c:xVal>
          <c:yVal>
            <c:numRef>
              <c:f>poids!$Q$12</c:f>
              <c:numCache/>
            </c:numRef>
          </c:yVal>
          <c:smooth val="0"/>
        </c:ser>
        <c:ser>
          <c:idx val="6"/>
          <c:order val="6"/>
          <c:tx>
            <c:strRef>
              <c:f>poids!$A$13</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strRef>
              <c:f>poids!$Q$6</c:f>
              <c:strCache/>
            </c:strRef>
          </c:xVal>
          <c:yVal>
            <c:numRef>
              <c:f>poids!$Q$13</c:f>
              <c:numCache/>
            </c:numRef>
          </c:yVal>
          <c:smooth val="0"/>
        </c:ser>
        <c:ser>
          <c:idx val="7"/>
          <c:order val="7"/>
          <c:tx>
            <c:strRef>
              <c:f>poids!$A$14</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strRef>
              <c:f>poids!$Q$6</c:f>
              <c:strCache/>
            </c:strRef>
          </c:xVal>
          <c:yVal>
            <c:numRef>
              <c:f>poids!$Q$14</c:f>
              <c:numCache/>
            </c:numRef>
          </c:yVal>
          <c:smooth val="0"/>
        </c:ser>
        <c:ser>
          <c:idx val="8"/>
          <c:order val="8"/>
          <c:tx>
            <c:strRef>
              <c:f>poids!$A$15</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strRef>
              <c:f>poids!$Q$6</c:f>
              <c:strCache/>
            </c:strRef>
          </c:xVal>
          <c:yVal>
            <c:numRef>
              <c:f>poids!$Q$15</c:f>
              <c:numCache/>
            </c:numRef>
          </c:yVal>
          <c:smooth val="0"/>
        </c:ser>
        <c:ser>
          <c:idx val="9"/>
          <c:order val="9"/>
          <c:tx>
            <c:strRef>
              <c:f>poids!$A$16</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poids!$Q$6</c:f>
              <c:strCache/>
            </c:strRef>
          </c:xVal>
          <c:yVal>
            <c:numRef>
              <c:f>poids!$Q$16</c:f>
              <c:numCache/>
            </c:numRef>
          </c:yVal>
          <c:smooth val="0"/>
        </c:ser>
        <c:ser>
          <c:idx val="10"/>
          <c:order val="10"/>
          <c:tx>
            <c:strRef>
              <c:f>poids!$A$17</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strRef>
              <c:f>poids!$Q$6</c:f>
              <c:strCache/>
            </c:strRef>
          </c:xVal>
          <c:yVal>
            <c:numRef>
              <c:f>poids!$Q$17</c:f>
              <c:numCache/>
            </c:numRef>
          </c:yVal>
          <c:smooth val="0"/>
        </c:ser>
        <c:ser>
          <c:idx val="11"/>
          <c:order val="11"/>
          <c:tx>
            <c:strRef>
              <c:f>poids!$A$18</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8080"/>
              </a:solidFill>
              <a:ln>
                <a:solidFill>
                  <a:srgbClr val="FF9900"/>
                </a:solidFill>
              </a:ln>
            </c:spPr>
          </c:marker>
          <c:xVal>
            <c:strRef>
              <c:f>poids!$Q$6</c:f>
              <c:strCache/>
            </c:strRef>
          </c:xVal>
          <c:yVal>
            <c:numRef>
              <c:f>poids!$Q$18</c:f>
              <c:numCache/>
            </c:numRef>
          </c:yVal>
          <c:smooth val="0"/>
        </c:ser>
        <c:ser>
          <c:idx val="12"/>
          <c:order val="12"/>
          <c:tx>
            <c:strRef>
              <c:f>poids!$A$19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9999FF"/>
                </a:solidFill>
              </a:ln>
            </c:spPr>
          </c:marker>
          <c:xVal>
            <c:strRef>
              <c:f>poids!$Q$6</c:f>
              <c:strCache/>
            </c:strRef>
          </c:xVal>
          <c:yVal>
            <c:numRef>
              <c:f>poids!$Q$19</c:f>
              <c:numCache/>
            </c:numRef>
          </c:yVal>
          <c:smooth val="0"/>
        </c:ser>
        <c:ser>
          <c:idx val="13"/>
          <c:order val="13"/>
          <c:tx>
            <c:strRef>
              <c:f>poids!$A$20</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FF8080"/>
              </a:solidFill>
              <a:ln>
                <a:solidFill>
                  <a:srgbClr val="FF8080"/>
                </a:solidFill>
              </a:ln>
            </c:spPr>
          </c:marker>
          <c:xVal>
            <c:strRef>
              <c:f>poids!$Q$6</c:f>
              <c:strCache/>
            </c:strRef>
          </c:xVal>
          <c:yVal>
            <c:numRef>
              <c:f>poids!$Q$20</c:f>
              <c:numCache/>
            </c:numRef>
          </c:yVal>
          <c:smooth val="0"/>
        </c:ser>
        <c:ser>
          <c:idx val="14"/>
          <c:order val="14"/>
          <c:tx>
            <c:strRef>
              <c:f>poids!$A$21</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C0"/>
              </a:solidFill>
              <a:ln>
                <a:solidFill>
                  <a:srgbClr val="FFCC99"/>
                </a:solidFill>
              </a:ln>
            </c:spPr>
          </c:marker>
          <c:xVal>
            <c:strRef>
              <c:f>poids!$Q$6</c:f>
              <c:strCache/>
            </c:strRef>
          </c:xVal>
          <c:yVal>
            <c:numRef>
              <c:f>poids!$Q$21</c:f>
              <c:numCache/>
            </c:numRef>
          </c:yVal>
          <c:smooth val="0"/>
        </c:ser>
        <c:ser>
          <c:idx val="15"/>
          <c:order val="15"/>
          <c:tx>
            <c:strRef>
              <c:f>poids!$A$22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69696"/>
              </a:solidFill>
              <a:ln>
                <a:solidFill>
                  <a:srgbClr val="666699"/>
                </a:solidFill>
              </a:ln>
            </c:spPr>
          </c:marker>
          <c:xVal>
            <c:strRef>
              <c:f>poids!$Q$6</c:f>
              <c:strCache/>
            </c:strRef>
          </c:xVal>
          <c:yVal>
            <c:numRef>
              <c:f>poids!$Q$22</c:f>
              <c:numCache/>
            </c:numRef>
          </c:yVal>
          <c:smooth val="0"/>
        </c:ser>
        <c:ser>
          <c:idx val="16"/>
          <c:order val="16"/>
          <c:tx>
            <c:strRef>
              <c:f>poids!$A$23</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C0C0C0"/>
              </a:solidFill>
              <a:ln>
                <a:solidFill>
                  <a:srgbClr val="99CCFF"/>
                </a:solidFill>
              </a:ln>
            </c:spPr>
          </c:marker>
          <c:xVal>
            <c:strRef>
              <c:f>poids!$Q$6</c:f>
              <c:strCache/>
            </c:strRef>
          </c:xVal>
          <c:yVal>
            <c:numRef>
              <c:f>poids!$Q$23</c:f>
              <c:numCache/>
            </c:numRef>
          </c:yVal>
          <c:smooth val="0"/>
        </c:ser>
        <c:ser>
          <c:idx val="17"/>
          <c:order val="17"/>
          <c:tx>
            <c:strRef>
              <c:f>poids!$T$50</c:f>
              <c:strCache>
                <c:ptCount val="1"/>
                <c:pt idx="0">
                  <c:v>objectif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yVal>
            <c:numRef>
              <c:f>poids!$T$51</c:f>
              <c:numCache/>
            </c:numRef>
          </c:yVal>
          <c:smooth val="0"/>
        </c:ser>
        <c:axId val="15977739"/>
        <c:axId val="9581924"/>
      </c:scatterChart>
      <c:valAx>
        <c:axId val="15977739"/>
        <c:scaling>
          <c:orientation val="minMax"/>
          <c:max val="2"/>
        </c:scaling>
        <c:axPos val="b"/>
        <c:delete val="0"/>
        <c:numFmt formatCode="General" sourceLinked="1"/>
        <c:majorTickMark val="out"/>
        <c:minorTickMark val="none"/>
        <c:tickLblPos val="nextTo"/>
        <c:spPr>
          <a:ln w="3175">
            <a:solidFill>
              <a:srgbClr val="808080"/>
            </a:solidFill>
          </a:ln>
        </c:spPr>
        <c:crossAx val="9581924"/>
        <c:crosses val="autoZero"/>
        <c:crossBetween val="midCat"/>
        <c:dispUnits/>
        <c:majorUnit val="1"/>
      </c:valAx>
      <c:valAx>
        <c:axId val="9581924"/>
        <c:scaling>
          <c:orientation val="minMax"/>
          <c:max val="30"/>
          <c:min val="22"/>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977739"/>
        <c:crosses val="autoZero"/>
        <c:crossBetween val="midCat"/>
        <c:dispUnits/>
        <c:majorUnit val="1"/>
      </c:valAx>
      <c:spPr>
        <a:solidFill>
          <a:srgbClr val="FFFFFF"/>
        </a:solidFill>
        <a:ln w="3175">
          <a:noFill/>
        </a:ln>
      </c:spPr>
    </c:plotArea>
    <c:legend>
      <c:legendPos val="r"/>
      <c:layout>
        <c:manualLayout>
          <c:xMode val="edge"/>
          <c:yMode val="edge"/>
          <c:x val="0.832"/>
          <c:y val="0.09625"/>
          <c:w val="0.168"/>
          <c:h val="0.8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Classement des poids des chevrettes à 7 mois</a:t>
            </a:r>
          </a:p>
        </c:rich>
      </c:tx>
      <c:layout>
        <c:manualLayout>
          <c:xMode val="factor"/>
          <c:yMode val="factor"/>
          <c:x val="-0.004"/>
          <c:y val="-0.01075"/>
        </c:manualLayout>
      </c:layout>
      <c:spPr>
        <a:noFill/>
        <a:ln w="3175">
          <a:noFill/>
        </a:ln>
      </c:spPr>
    </c:title>
    <c:plotArea>
      <c:layout>
        <c:manualLayout>
          <c:xMode val="edge"/>
          <c:yMode val="edge"/>
          <c:x val="0.00875"/>
          <c:y val="0.0955"/>
          <c:w val="0.83175"/>
          <c:h val="0.90475"/>
        </c:manualLayout>
      </c:layout>
      <c:scatterChart>
        <c:scatterStyle val="lineMarker"/>
        <c:varyColors val="0"/>
        <c:ser>
          <c:idx val="0"/>
          <c:order val="0"/>
          <c:tx>
            <c:strRef>
              <c:f>poids!$A$7</c:f>
              <c:strCache>
                <c:ptCount val="1"/>
                <c:pt idx="0">
                  <c:v>10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poids!$W$6</c:f>
              <c:strCache/>
            </c:strRef>
          </c:xVal>
          <c:yVal>
            <c:numRef>
              <c:f>poids!$W$7</c:f>
              <c:numCache/>
            </c:numRef>
          </c:yVal>
          <c:smooth val="0"/>
        </c:ser>
        <c:ser>
          <c:idx val="1"/>
          <c:order val="1"/>
          <c:tx>
            <c:strRef>
              <c:f>poids!$A$8</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poids!$W$6</c:f>
              <c:strCache/>
            </c:strRef>
          </c:xVal>
          <c:yVal>
            <c:numRef>
              <c:f>poids!$W$8</c:f>
              <c:numCache/>
            </c:numRef>
          </c:yVal>
          <c:smooth val="0"/>
        </c:ser>
        <c:ser>
          <c:idx val="2"/>
          <c:order val="2"/>
          <c:tx>
            <c:strRef>
              <c:f>poids!$A$9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strRef>
              <c:f>poids!$W$6</c:f>
              <c:strCache/>
            </c:strRef>
          </c:xVal>
          <c:yVal>
            <c:numRef>
              <c:f>poids!$W$9</c:f>
              <c:numCache/>
            </c:numRef>
          </c:yVal>
          <c:smooth val="0"/>
        </c:ser>
        <c:ser>
          <c:idx val="3"/>
          <c:order val="3"/>
          <c:tx>
            <c:strRef>
              <c:f>poids!$A$10</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strRef>
              <c:f>poids!$W$6</c:f>
              <c:strCache/>
            </c:strRef>
          </c:xVal>
          <c:yVal>
            <c:numRef>
              <c:f>poids!$W$10</c:f>
              <c:numCache/>
            </c:numRef>
          </c:yVal>
          <c:smooth val="0"/>
        </c:ser>
        <c:ser>
          <c:idx val="4"/>
          <c:order val="4"/>
          <c:tx>
            <c:strRef>
              <c:f>poids!$A$11</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9966"/>
                </a:solidFill>
              </a:ln>
            </c:spPr>
          </c:marker>
          <c:xVal>
            <c:strRef>
              <c:f>poids!$W$6</c:f>
              <c:strCache/>
            </c:strRef>
          </c:xVal>
          <c:yVal>
            <c:numRef>
              <c:f>poids!$W$11</c:f>
              <c:numCache/>
            </c:numRef>
          </c:yVal>
          <c:smooth val="0"/>
        </c:ser>
        <c:ser>
          <c:idx val="5"/>
          <c:order val="5"/>
          <c:tx>
            <c:strRef>
              <c:f>poids!$A$12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6600"/>
              </a:solidFill>
              <a:ln>
                <a:solidFill>
                  <a:srgbClr val="FF6600"/>
                </a:solidFill>
              </a:ln>
            </c:spPr>
          </c:marker>
          <c:xVal>
            <c:strRef>
              <c:f>poids!$W$6</c:f>
              <c:strCache/>
            </c:strRef>
          </c:xVal>
          <c:yVal>
            <c:numRef>
              <c:f>poids!$W$12</c:f>
              <c:numCache/>
            </c:numRef>
          </c:yVal>
          <c:smooth val="0"/>
        </c:ser>
        <c:ser>
          <c:idx val="6"/>
          <c:order val="6"/>
          <c:tx>
            <c:strRef>
              <c:f>poids!$A$13</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strRef>
              <c:f>poids!$W$6</c:f>
              <c:strCache/>
            </c:strRef>
          </c:xVal>
          <c:yVal>
            <c:numRef>
              <c:f>poids!$W$13</c:f>
              <c:numCache/>
            </c:numRef>
          </c:yVal>
          <c:smooth val="0"/>
        </c:ser>
        <c:ser>
          <c:idx val="7"/>
          <c:order val="7"/>
          <c:tx>
            <c:strRef>
              <c:f>poids!$A$14</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strRef>
              <c:f>poids!$W$6</c:f>
              <c:strCache/>
            </c:strRef>
          </c:xVal>
          <c:yVal>
            <c:numRef>
              <c:f>poids!$W$14</c:f>
              <c:numCache/>
            </c:numRef>
          </c:yVal>
          <c:smooth val="0"/>
        </c:ser>
        <c:ser>
          <c:idx val="8"/>
          <c:order val="8"/>
          <c:tx>
            <c:strRef>
              <c:f>poids!$A$15</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strRef>
              <c:f>poids!$W$6</c:f>
              <c:strCache/>
            </c:strRef>
          </c:xVal>
          <c:yVal>
            <c:numRef>
              <c:f>poids!$W$15</c:f>
              <c:numCache/>
            </c:numRef>
          </c:yVal>
          <c:smooth val="0"/>
        </c:ser>
        <c:ser>
          <c:idx val="9"/>
          <c:order val="9"/>
          <c:tx>
            <c:strRef>
              <c:f>poids!$A$16</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poids!$W$6</c:f>
              <c:strCache/>
            </c:strRef>
          </c:xVal>
          <c:yVal>
            <c:numRef>
              <c:f>poids!$W$16</c:f>
              <c:numCache/>
            </c:numRef>
          </c:yVal>
          <c:smooth val="0"/>
        </c:ser>
        <c:ser>
          <c:idx val="10"/>
          <c:order val="10"/>
          <c:tx>
            <c:strRef>
              <c:f>poids!$A$17</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strRef>
              <c:f>poids!$W$6</c:f>
              <c:strCache/>
            </c:strRef>
          </c:xVal>
          <c:yVal>
            <c:numRef>
              <c:f>poids!$W$17</c:f>
              <c:numCache/>
            </c:numRef>
          </c:yVal>
          <c:smooth val="0"/>
        </c:ser>
        <c:ser>
          <c:idx val="11"/>
          <c:order val="11"/>
          <c:tx>
            <c:strRef>
              <c:f>poids!$A$18</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8080"/>
              </a:solidFill>
              <a:ln>
                <a:solidFill>
                  <a:srgbClr val="FF9900"/>
                </a:solidFill>
              </a:ln>
            </c:spPr>
          </c:marker>
          <c:xVal>
            <c:strRef>
              <c:f>poids!$W$6</c:f>
              <c:strCache/>
            </c:strRef>
          </c:xVal>
          <c:yVal>
            <c:numRef>
              <c:f>poids!$W$18</c:f>
              <c:numCache/>
            </c:numRef>
          </c:yVal>
          <c:smooth val="0"/>
        </c:ser>
        <c:ser>
          <c:idx val="12"/>
          <c:order val="12"/>
          <c:tx>
            <c:strRef>
              <c:f>poids!$A$19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9999FF"/>
                </a:solidFill>
              </a:ln>
            </c:spPr>
          </c:marker>
          <c:xVal>
            <c:strRef>
              <c:f>poids!$W$6</c:f>
              <c:strCache/>
            </c:strRef>
          </c:xVal>
          <c:yVal>
            <c:numRef>
              <c:f>poids!$W$19</c:f>
              <c:numCache/>
            </c:numRef>
          </c:yVal>
          <c:smooth val="0"/>
        </c:ser>
        <c:ser>
          <c:idx val="13"/>
          <c:order val="13"/>
          <c:tx>
            <c:strRef>
              <c:f>poids!$A$20</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FF8080"/>
              </a:solidFill>
              <a:ln>
                <a:solidFill>
                  <a:srgbClr val="FF8080"/>
                </a:solidFill>
              </a:ln>
            </c:spPr>
          </c:marker>
          <c:xVal>
            <c:strRef>
              <c:f>poids!$W$6</c:f>
              <c:strCache/>
            </c:strRef>
          </c:xVal>
          <c:yVal>
            <c:numRef>
              <c:f>poids!$W$20</c:f>
              <c:numCache/>
            </c:numRef>
          </c:yVal>
          <c:smooth val="0"/>
        </c:ser>
        <c:ser>
          <c:idx val="14"/>
          <c:order val="14"/>
          <c:tx>
            <c:strRef>
              <c:f>poids!$A$21</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C0"/>
              </a:solidFill>
              <a:ln>
                <a:solidFill>
                  <a:srgbClr val="FFCC99"/>
                </a:solidFill>
              </a:ln>
            </c:spPr>
          </c:marker>
          <c:xVal>
            <c:strRef>
              <c:f>poids!$W$6</c:f>
              <c:strCache/>
            </c:strRef>
          </c:xVal>
          <c:yVal>
            <c:numRef>
              <c:f>poids!$W$21</c:f>
              <c:numCache/>
            </c:numRef>
          </c:yVal>
          <c:smooth val="0"/>
        </c:ser>
        <c:ser>
          <c:idx val="15"/>
          <c:order val="15"/>
          <c:tx>
            <c:strRef>
              <c:f>poids!$A$22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69696"/>
              </a:solidFill>
              <a:ln>
                <a:solidFill>
                  <a:srgbClr val="666699"/>
                </a:solidFill>
              </a:ln>
            </c:spPr>
          </c:marker>
          <c:xVal>
            <c:strRef>
              <c:f>poids!$W$6</c:f>
              <c:strCache/>
            </c:strRef>
          </c:xVal>
          <c:yVal>
            <c:numRef>
              <c:f>poids!$W$22</c:f>
              <c:numCache/>
            </c:numRef>
          </c:yVal>
          <c:smooth val="0"/>
        </c:ser>
        <c:ser>
          <c:idx val="16"/>
          <c:order val="16"/>
          <c:tx>
            <c:strRef>
              <c:f>poids!$A$23</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C0C0C0"/>
              </a:solidFill>
              <a:ln>
                <a:solidFill>
                  <a:srgbClr val="99CCFF"/>
                </a:solidFill>
              </a:ln>
            </c:spPr>
          </c:marker>
          <c:xVal>
            <c:strRef>
              <c:f>poids!$W$6</c:f>
              <c:strCache/>
            </c:strRef>
          </c:xVal>
          <c:yVal>
            <c:numRef>
              <c:f>poids!$W$23</c:f>
              <c:numCache/>
            </c:numRef>
          </c:yVal>
          <c:smooth val="0"/>
        </c:ser>
        <c:ser>
          <c:idx val="17"/>
          <c:order val="17"/>
          <c:tx>
            <c:strRef>
              <c:f>poids!$Z$50</c:f>
              <c:strCache>
                <c:ptCount val="1"/>
                <c:pt idx="0">
                  <c:v>objectif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yVal>
            <c:numRef>
              <c:f>poids!$Z$51</c:f>
              <c:numCache/>
            </c:numRef>
          </c:yVal>
          <c:smooth val="0"/>
        </c:ser>
        <c:axId val="19128453"/>
        <c:axId val="37938350"/>
      </c:scatterChart>
      <c:valAx>
        <c:axId val="19128453"/>
        <c:scaling>
          <c:orientation val="minMax"/>
          <c:max val="2"/>
          <c:min val="0"/>
        </c:scaling>
        <c:axPos val="b"/>
        <c:delete val="0"/>
        <c:numFmt formatCode="General" sourceLinked="1"/>
        <c:majorTickMark val="out"/>
        <c:minorTickMark val="none"/>
        <c:tickLblPos val="nextTo"/>
        <c:spPr>
          <a:ln w="3175">
            <a:solidFill>
              <a:srgbClr val="808080"/>
            </a:solidFill>
          </a:ln>
        </c:spPr>
        <c:crossAx val="37938350"/>
        <c:crosses val="autoZero"/>
        <c:crossBetween val="midCat"/>
        <c:dispUnits/>
        <c:majorUnit val="1"/>
      </c:valAx>
      <c:valAx>
        <c:axId val="37938350"/>
        <c:scaling>
          <c:orientation val="minMax"/>
          <c:max val="38"/>
          <c:min val="28"/>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128453"/>
        <c:crosses val="autoZero"/>
        <c:crossBetween val="midCat"/>
        <c:dispUnits/>
        <c:majorUnit val="1"/>
      </c:valAx>
      <c:spPr>
        <a:solidFill>
          <a:srgbClr val="FFFFFF"/>
        </a:solidFill>
        <a:ln w="3175">
          <a:noFill/>
        </a:ln>
      </c:spPr>
    </c:plotArea>
    <c:legend>
      <c:legendPos val="r"/>
      <c:layout>
        <c:manualLayout>
          <c:xMode val="edge"/>
          <c:yMode val="edge"/>
          <c:x val="0.8275"/>
          <c:y val="0.1015"/>
          <c:w val="0.1705"/>
          <c:h val="0.86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COURBE DE CROISSANCE</a:t>
            </a:r>
          </a:p>
        </c:rich>
      </c:tx>
      <c:layout>
        <c:manualLayout>
          <c:xMode val="factor"/>
          <c:yMode val="factor"/>
          <c:x val="-0.01025"/>
          <c:y val="-0.007"/>
        </c:manualLayout>
      </c:layout>
      <c:spPr>
        <a:noFill/>
        <a:ln w="3175">
          <a:noFill/>
        </a:ln>
      </c:spPr>
    </c:title>
    <c:plotArea>
      <c:layout>
        <c:manualLayout>
          <c:xMode val="edge"/>
          <c:yMode val="edge"/>
          <c:x val="0.03875"/>
          <c:y val="0.14125"/>
          <c:w val="0.9555"/>
          <c:h val="0.813"/>
        </c:manualLayout>
      </c:layout>
      <c:scatterChart>
        <c:scatterStyle val="lineMarker"/>
        <c:varyColors val="0"/>
        <c:ser>
          <c:idx val="1"/>
          <c:order val="0"/>
          <c:tx>
            <c:v>objectif</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339966"/>
                </a:solidFill>
              </a:ln>
            </c:spPr>
          </c:marker>
          <c:xVal>
            <c:numRef>
              <c:f>'courbe croissance'!$F$6:$F$10</c:f>
              <c:numCache/>
            </c:numRef>
          </c:xVal>
          <c:yVal>
            <c:numRef>
              <c:f>'courbe croissance'!$G$6:$G$10</c:f>
              <c:numCache/>
            </c:numRef>
          </c:yVal>
          <c:smooth val="0"/>
        </c:ser>
        <c:ser>
          <c:idx val="0"/>
          <c:order val="1"/>
          <c:tx>
            <c:v>réalisé</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'courbe croissance'!$C$6:$C$10</c:f>
              <c:numCache/>
            </c:numRef>
          </c:xVal>
          <c:yVal>
            <c:numRef>
              <c:f>'courbe croissance'!$D$6:$D$10</c:f>
              <c:numCache/>
            </c:numRef>
          </c:yVal>
          <c:smooth val="0"/>
        </c:ser>
        <c:ser>
          <c:idx val="2"/>
          <c:order val="2"/>
          <c:tx>
            <c:v>élimination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xVal>
            <c:numRef>
              <c:f>'courbe croissance'!$I$6:$I$10</c:f>
              <c:numCache/>
            </c:numRef>
          </c:xVal>
          <c:yVal>
            <c:numRef>
              <c:f>'courbe croissance'!$J$6:$J$10</c:f>
              <c:numCache/>
            </c:numRef>
          </c:yVal>
          <c:smooth val="0"/>
        </c:ser>
        <c:axId val="5900831"/>
        <c:axId val="53107480"/>
      </c:scatterChart>
      <c:valAx>
        <c:axId val="5900831"/>
        <c:scaling>
          <c:orientation val="minMax"/>
          <c:max val="250"/>
          <c:min val="0"/>
        </c:scaling>
        <c:axPos val="b"/>
        <c:title>
          <c:tx>
            <c:rich>
              <a:bodyPr vert="horz" rot="0" anchor="ctr"/>
              <a:lstStyle/>
              <a:p>
                <a:pPr algn="ctr">
                  <a:defRPr/>
                </a:pPr>
                <a:r>
                  <a:rPr lang="en-US" cap="none" sz="1000" b="1" i="0" u="none" baseline="0">
                    <a:solidFill>
                      <a:srgbClr val="000000"/>
                    </a:solidFill>
                  </a:rPr>
                  <a:t>âge (jours)</a:t>
                </a:r>
              </a:p>
            </c:rich>
          </c:tx>
          <c:layout>
            <c:manualLayout>
              <c:xMode val="factor"/>
              <c:yMode val="factor"/>
              <c:x val="-0.01175"/>
              <c:y val="-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107480"/>
        <c:crosses val="autoZero"/>
        <c:crossBetween val="midCat"/>
        <c:dispUnits/>
      </c:valAx>
      <c:valAx>
        <c:axId val="53107480"/>
        <c:scaling>
          <c:orientation val="minMax"/>
        </c:scaling>
        <c:axPos val="l"/>
        <c:title>
          <c:tx>
            <c:rich>
              <a:bodyPr vert="horz" rot="-5400000" anchor="ctr"/>
              <a:lstStyle/>
              <a:p>
                <a:pPr algn="ctr">
                  <a:defRPr/>
                </a:pPr>
                <a:r>
                  <a:rPr lang="en-US" cap="none" sz="1000" b="1" i="0" u="none" baseline="0">
                    <a:solidFill>
                      <a:srgbClr val="000000"/>
                    </a:solidFill>
                  </a:rPr>
                  <a:t>poids (kg)</a:t>
                </a:r>
              </a:p>
            </c:rich>
          </c:tx>
          <c:layout>
            <c:manualLayout>
              <c:xMode val="factor"/>
              <c:yMode val="factor"/>
              <c:x val="-0.01"/>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0831"/>
        <c:crosses val="autoZero"/>
        <c:crossBetween val="midCat"/>
        <c:dispUnits/>
      </c:valAx>
      <c:spPr>
        <a:solidFill>
          <a:srgbClr val="FFFFFF"/>
        </a:solidFill>
        <a:ln w="3175">
          <a:noFill/>
        </a:ln>
      </c:spPr>
    </c:plotArea>
    <c:legend>
      <c:legendPos val="r"/>
      <c:layout>
        <c:manualLayout>
          <c:xMode val="edge"/>
          <c:yMode val="edge"/>
          <c:x val="0.36575"/>
          <c:y val="0.08575"/>
          <c:w val="0.28925"/>
          <c:h val="0.04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jpe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4</xdr:row>
      <xdr:rowOff>152400</xdr:rowOff>
    </xdr:from>
    <xdr:to>
      <xdr:col>5</xdr:col>
      <xdr:colOff>371475</xdr:colOff>
      <xdr:row>10</xdr:row>
      <xdr:rowOff>28575</xdr:rowOff>
    </xdr:to>
    <xdr:pic>
      <xdr:nvPicPr>
        <xdr:cNvPr id="1" name="Image 3"/>
        <xdr:cNvPicPr preferRelativeResize="1">
          <a:picLocks noChangeAspect="1"/>
        </xdr:cNvPicPr>
      </xdr:nvPicPr>
      <xdr:blipFill>
        <a:blip r:embed="rId1"/>
        <a:stretch>
          <a:fillRect/>
        </a:stretch>
      </xdr:blipFill>
      <xdr:spPr>
        <a:xfrm>
          <a:off x="2714625" y="1943100"/>
          <a:ext cx="1466850" cy="847725"/>
        </a:xfrm>
        <a:prstGeom prst="rect">
          <a:avLst/>
        </a:prstGeom>
        <a:noFill/>
        <a:ln w="9525" cmpd="sng">
          <a:noFill/>
        </a:ln>
      </xdr:spPr>
    </xdr:pic>
    <xdr:clientData/>
  </xdr:twoCellAnchor>
  <xdr:twoCellAnchor editAs="oneCell">
    <xdr:from>
      <xdr:col>0</xdr:col>
      <xdr:colOff>76200</xdr:colOff>
      <xdr:row>5</xdr:row>
      <xdr:rowOff>9525</xdr:rowOff>
    </xdr:from>
    <xdr:to>
      <xdr:col>3</xdr:col>
      <xdr:colOff>247650</xdr:colOff>
      <xdr:row>10</xdr:row>
      <xdr:rowOff>76200</xdr:rowOff>
    </xdr:to>
    <xdr:pic>
      <xdr:nvPicPr>
        <xdr:cNvPr id="2" name="Image 1"/>
        <xdr:cNvPicPr preferRelativeResize="1">
          <a:picLocks noChangeAspect="1"/>
        </xdr:cNvPicPr>
      </xdr:nvPicPr>
      <xdr:blipFill>
        <a:blip r:embed="rId2"/>
        <a:stretch>
          <a:fillRect/>
        </a:stretch>
      </xdr:blipFill>
      <xdr:spPr>
        <a:xfrm>
          <a:off x="76200" y="1962150"/>
          <a:ext cx="2457450" cy="876300"/>
        </a:xfrm>
        <a:prstGeom prst="rect">
          <a:avLst/>
        </a:prstGeom>
        <a:noFill/>
        <a:ln w="9525" cmpd="sng">
          <a:noFill/>
        </a:ln>
      </xdr:spPr>
    </xdr:pic>
    <xdr:clientData/>
  </xdr:twoCellAnchor>
  <xdr:twoCellAnchor>
    <xdr:from>
      <xdr:col>0</xdr:col>
      <xdr:colOff>209550</xdr:colOff>
      <xdr:row>0</xdr:row>
      <xdr:rowOff>95250</xdr:rowOff>
    </xdr:from>
    <xdr:to>
      <xdr:col>1</xdr:col>
      <xdr:colOff>466725</xdr:colOff>
      <xdr:row>1</xdr:row>
      <xdr:rowOff>123825</xdr:rowOff>
    </xdr:to>
    <xdr:pic>
      <xdr:nvPicPr>
        <xdr:cNvPr id="3" name="Image 7" descr="Logo_CA04_Vertical_Couleur"/>
        <xdr:cNvPicPr preferRelativeResize="1">
          <a:picLocks noChangeAspect="1"/>
        </xdr:cNvPicPr>
      </xdr:nvPicPr>
      <xdr:blipFill>
        <a:blip r:embed="rId3"/>
        <a:stretch>
          <a:fillRect/>
        </a:stretch>
      </xdr:blipFill>
      <xdr:spPr>
        <a:xfrm>
          <a:off x="209550" y="95250"/>
          <a:ext cx="1019175" cy="1171575"/>
        </a:xfrm>
        <a:prstGeom prst="rect">
          <a:avLst/>
        </a:prstGeom>
        <a:noFill/>
        <a:ln w="9525" cmpd="sng">
          <a:noFill/>
        </a:ln>
      </xdr:spPr>
    </xdr:pic>
    <xdr:clientData/>
  </xdr:twoCellAnchor>
  <xdr:twoCellAnchor editAs="oneCell">
    <xdr:from>
      <xdr:col>0</xdr:col>
      <xdr:colOff>190500</xdr:colOff>
      <xdr:row>11</xdr:row>
      <xdr:rowOff>19050</xdr:rowOff>
    </xdr:from>
    <xdr:to>
      <xdr:col>4</xdr:col>
      <xdr:colOff>495300</xdr:colOff>
      <xdr:row>14</xdr:row>
      <xdr:rowOff>142875</xdr:rowOff>
    </xdr:to>
    <xdr:pic>
      <xdr:nvPicPr>
        <xdr:cNvPr id="4" name="Image 4" descr="Capture d’écran"/>
        <xdr:cNvPicPr preferRelativeResize="1">
          <a:picLocks noChangeAspect="1"/>
        </xdr:cNvPicPr>
      </xdr:nvPicPr>
      <xdr:blipFill>
        <a:blip r:embed="rId4"/>
        <a:stretch>
          <a:fillRect/>
        </a:stretch>
      </xdr:blipFill>
      <xdr:spPr>
        <a:xfrm>
          <a:off x="190500" y="2943225"/>
          <a:ext cx="3352800" cy="609600"/>
        </a:xfrm>
        <a:prstGeom prst="rect">
          <a:avLst/>
        </a:prstGeom>
        <a:noFill/>
        <a:ln w="9525" cmpd="sng">
          <a:noFill/>
        </a:ln>
      </xdr:spPr>
    </xdr:pic>
    <xdr:clientData/>
  </xdr:twoCellAnchor>
  <xdr:twoCellAnchor editAs="oneCell">
    <xdr:from>
      <xdr:col>5</xdr:col>
      <xdr:colOff>609600</xdr:colOff>
      <xdr:row>5</xdr:row>
      <xdr:rowOff>76200</xdr:rowOff>
    </xdr:from>
    <xdr:to>
      <xdr:col>7</xdr:col>
      <xdr:colOff>66675</xdr:colOff>
      <xdr:row>10</xdr:row>
      <xdr:rowOff>0</xdr:rowOff>
    </xdr:to>
    <xdr:pic>
      <xdr:nvPicPr>
        <xdr:cNvPr id="5" name="Image 5" descr="Capture d’écran"/>
        <xdr:cNvPicPr preferRelativeResize="1">
          <a:picLocks noChangeAspect="1"/>
        </xdr:cNvPicPr>
      </xdr:nvPicPr>
      <xdr:blipFill>
        <a:blip r:embed="rId5"/>
        <a:stretch>
          <a:fillRect/>
        </a:stretch>
      </xdr:blipFill>
      <xdr:spPr>
        <a:xfrm>
          <a:off x="4419600" y="2028825"/>
          <a:ext cx="981075" cy="733425"/>
        </a:xfrm>
        <a:prstGeom prst="rect">
          <a:avLst/>
        </a:prstGeom>
        <a:noFill/>
        <a:ln w="9525" cmpd="sng">
          <a:noFill/>
        </a:ln>
      </xdr:spPr>
    </xdr:pic>
    <xdr:clientData/>
  </xdr:twoCellAnchor>
  <xdr:twoCellAnchor editAs="oneCell">
    <xdr:from>
      <xdr:col>5</xdr:col>
      <xdr:colOff>228600</xdr:colOff>
      <xdr:row>10</xdr:row>
      <xdr:rowOff>152400</xdr:rowOff>
    </xdr:from>
    <xdr:to>
      <xdr:col>6</xdr:col>
      <xdr:colOff>390525</xdr:colOff>
      <xdr:row>15</xdr:row>
      <xdr:rowOff>9525</xdr:rowOff>
    </xdr:to>
    <xdr:pic>
      <xdr:nvPicPr>
        <xdr:cNvPr id="6" name="Image 6" descr="Capture d’écran"/>
        <xdr:cNvPicPr preferRelativeResize="1">
          <a:picLocks noChangeAspect="1"/>
        </xdr:cNvPicPr>
      </xdr:nvPicPr>
      <xdr:blipFill>
        <a:blip r:embed="rId6"/>
        <a:stretch>
          <a:fillRect/>
        </a:stretch>
      </xdr:blipFill>
      <xdr:spPr>
        <a:xfrm>
          <a:off x="4038600" y="2914650"/>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171450</xdr:rowOff>
    </xdr:from>
    <xdr:to>
      <xdr:col>8</xdr:col>
      <xdr:colOff>114300</xdr:colOff>
      <xdr:row>74</xdr:row>
      <xdr:rowOff>85725</xdr:rowOff>
    </xdr:to>
    <xdr:graphicFrame>
      <xdr:nvGraphicFramePr>
        <xdr:cNvPr id="1" name="Graphique 6"/>
        <xdr:cNvGraphicFramePr/>
      </xdr:nvGraphicFramePr>
      <xdr:xfrm>
        <a:off x="47625" y="10610850"/>
        <a:ext cx="5210175" cy="3686175"/>
      </xdr:xfrm>
      <a:graphic>
        <a:graphicData uri="http://schemas.openxmlformats.org/drawingml/2006/chart">
          <c:chart xmlns:c="http://schemas.openxmlformats.org/drawingml/2006/chart" r:id="rId1"/>
        </a:graphicData>
      </a:graphic>
    </xdr:graphicFrame>
    <xdr:clientData/>
  </xdr:twoCellAnchor>
  <xdr:twoCellAnchor>
    <xdr:from>
      <xdr:col>8</xdr:col>
      <xdr:colOff>361950</xdr:colOff>
      <xdr:row>53</xdr:row>
      <xdr:rowOff>0</xdr:rowOff>
    </xdr:from>
    <xdr:to>
      <xdr:col>18</xdr:col>
      <xdr:colOff>38100</xdr:colOff>
      <xdr:row>74</xdr:row>
      <xdr:rowOff>76200</xdr:rowOff>
    </xdr:to>
    <xdr:graphicFrame>
      <xdr:nvGraphicFramePr>
        <xdr:cNvPr id="2" name="Graphique 7"/>
        <xdr:cNvGraphicFramePr/>
      </xdr:nvGraphicFramePr>
      <xdr:xfrm>
        <a:off x="5505450" y="10610850"/>
        <a:ext cx="5076825" cy="3676650"/>
      </xdr:xfrm>
      <a:graphic>
        <a:graphicData uri="http://schemas.openxmlformats.org/drawingml/2006/chart">
          <c:chart xmlns:c="http://schemas.openxmlformats.org/drawingml/2006/chart" r:id="rId2"/>
        </a:graphicData>
      </a:graphic>
    </xdr:graphicFrame>
    <xdr:clientData/>
  </xdr:twoCellAnchor>
  <xdr:twoCellAnchor>
    <xdr:from>
      <xdr:col>18</xdr:col>
      <xdr:colOff>257175</xdr:colOff>
      <xdr:row>53</xdr:row>
      <xdr:rowOff>9525</xdr:rowOff>
    </xdr:from>
    <xdr:to>
      <xdr:col>28</xdr:col>
      <xdr:colOff>28575</xdr:colOff>
      <xdr:row>74</xdr:row>
      <xdr:rowOff>57150</xdr:rowOff>
    </xdr:to>
    <xdr:graphicFrame>
      <xdr:nvGraphicFramePr>
        <xdr:cNvPr id="3" name="Graphique 8"/>
        <xdr:cNvGraphicFramePr/>
      </xdr:nvGraphicFramePr>
      <xdr:xfrm>
        <a:off x="10801350" y="10620375"/>
        <a:ext cx="5076825" cy="3648075"/>
      </xdr:xfrm>
      <a:graphic>
        <a:graphicData uri="http://schemas.openxmlformats.org/drawingml/2006/chart">
          <c:chart xmlns:c="http://schemas.openxmlformats.org/drawingml/2006/chart" r:id="rId3"/>
        </a:graphicData>
      </a:graphic>
    </xdr:graphicFrame>
    <xdr:clientData/>
  </xdr:twoCellAnchor>
  <xdr:twoCellAnchor>
    <xdr:from>
      <xdr:col>28</xdr:col>
      <xdr:colOff>314325</xdr:colOff>
      <xdr:row>53</xdr:row>
      <xdr:rowOff>9525</xdr:rowOff>
    </xdr:from>
    <xdr:to>
      <xdr:col>35</xdr:col>
      <xdr:colOff>104775</xdr:colOff>
      <xdr:row>74</xdr:row>
      <xdr:rowOff>57150</xdr:rowOff>
    </xdr:to>
    <xdr:graphicFrame>
      <xdr:nvGraphicFramePr>
        <xdr:cNvPr id="4" name="Graphique 9"/>
        <xdr:cNvGraphicFramePr/>
      </xdr:nvGraphicFramePr>
      <xdr:xfrm>
        <a:off x="16163925" y="10620375"/>
        <a:ext cx="5000625" cy="3648075"/>
      </xdr:xfrm>
      <a:graphic>
        <a:graphicData uri="http://schemas.openxmlformats.org/drawingml/2006/chart">
          <c:chart xmlns:c="http://schemas.openxmlformats.org/drawingml/2006/chart" r:id="rId4"/>
        </a:graphicData>
      </a:graphic>
    </xdr:graphicFrame>
    <xdr:clientData/>
  </xdr:twoCellAnchor>
  <xdr:twoCellAnchor>
    <xdr:from>
      <xdr:col>0</xdr:col>
      <xdr:colOff>276225</xdr:colOff>
      <xdr:row>0</xdr:row>
      <xdr:rowOff>114300</xdr:rowOff>
    </xdr:from>
    <xdr:to>
      <xdr:col>1</xdr:col>
      <xdr:colOff>342900</xdr:colOff>
      <xdr:row>1</xdr:row>
      <xdr:rowOff>285750</xdr:rowOff>
    </xdr:to>
    <xdr:pic>
      <xdr:nvPicPr>
        <xdr:cNvPr id="5" name="Image 7" descr="Logo_CA04_Vertical_Couleur"/>
        <xdr:cNvPicPr preferRelativeResize="1">
          <a:picLocks noChangeAspect="1"/>
        </xdr:cNvPicPr>
      </xdr:nvPicPr>
      <xdr:blipFill>
        <a:blip r:embed="rId5"/>
        <a:stretch>
          <a:fillRect/>
        </a:stretch>
      </xdr:blipFill>
      <xdr:spPr>
        <a:xfrm>
          <a:off x="276225" y="114300"/>
          <a:ext cx="10191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15</xdr:row>
      <xdr:rowOff>0</xdr:rowOff>
    </xdr:from>
    <xdr:to>
      <xdr:col>11</xdr:col>
      <xdr:colOff>314325</xdr:colOff>
      <xdr:row>39</xdr:row>
      <xdr:rowOff>28575</xdr:rowOff>
    </xdr:to>
    <xdr:graphicFrame>
      <xdr:nvGraphicFramePr>
        <xdr:cNvPr id="1" name="Graphique 1"/>
        <xdr:cNvGraphicFramePr/>
      </xdr:nvGraphicFramePr>
      <xdr:xfrm>
        <a:off x="600075" y="3352800"/>
        <a:ext cx="9305925"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38"/>
  <sheetViews>
    <sheetView tabSelected="1" zoomScale="115" zoomScaleNormal="115" zoomScalePageLayoutView="0" workbookViewId="0" topLeftCell="A1">
      <selection activeCell="A18" sqref="A18:H18"/>
    </sheetView>
  </sheetViews>
  <sheetFormatPr defaultColWidth="11.421875" defaultRowHeight="12.75"/>
  <sheetData>
    <row r="1" ht="90" customHeight="1"/>
    <row r="2" spans="1:8" ht="25.5" customHeight="1">
      <c r="A2" s="74" t="s">
        <v>42</v>
      </c>
      <c r="B2" s="74"/>
      <c r="C2" s="74"/>
      <c r="D2" s="74"/>
      <c r="E2" s="74"/>
      <c r="F2" s="74"/>
      <c r="G2" s="74"/>
      <c r="H2" s="74"/>
    </row>
    <row r="4" spans="1:8" ht="12.75">
      <c r="A4" s="75" t="s">
        <v>43</v>
      </c>
      <c r="B4" s="76"/>
      <c r="C4" s="76"/>
      <c r="D4" s="76"/>
      <c r="E4" s="76"/>
      <c r="F4" s="76"/>
      <c r="G4" s="76"/>
      <c r="H4" s="76"/>
    </row>
    <row r="18" spans="1:8" ht="65.25" customHeight="1">
      <c r="A18" s="72" t="s">
        <v>49</v>
      </c>
      <c r="B18" s="73"/>
      <c r="C18" s="73"/>
      <c r="D18" s="73"/>
      <c r="E18" s="73"/>
      <c r="F18" s="73"/>
      <c r="G18" s="73"/>
      <c r="H18" s="73"/>
    </row>
    <row r="19" spans="1:8" ht="12.75">
      <c r="A19" s="69"/>
      <c r="B19" s="69"/>
      <c r="C19" s="69"/>
      <c r="D19" s="69"/>
      <c r="E19" s="69"/>
      <c r="F19" s="69"/>
      <c r="G19" s="69"/>
      <c r="H19" s="69"/>
    </row>
    <row r="20" spans="1:8" ht="12.75">
      <c r="A20" s="71"/>
      <c r="B20" s="69"/>
      <c r="C20" s="69"/>
      <c r="D20" s="69"/>
      <c r="E20" s="69"/>
      <c r="F20" s="69"/>
      <c r="G20" s="69"/>
      <c r="H20" s="69"/>
    </row>
    <row r="21" spans="1:8" ht="42" customHeight="1">
      <c r="A21" s="72" t="s">
        <v>45</v>
      </c>
      <c r="B21" s="72"/>
      <c r="C21" s="72"/>
      <c r="D21" s="72"/>
      <c r="E21" s="72"/>
      <c r="F21" s="72"/>
      <c r="G21" s="72"/>
      <c r="H21" s="72"/>
    </row>
    <row r="22" spans="1:8" ht="11.25" customHeight="1">
      <c r="A22" s="70"/>
      <c r="B22" s="70"/>
      <c r="C22" s="70"/>
      <c r="D22" s="70"/>
      <c r="E22" s="70"/>
      <c r="F22" s="70"/>
      <c r="G22" s="70"/>
      <c r="H22" s="70"/>
    </row>
    <row r="23" spans="1:8" ht="42.75" customHeight="1">
      <c r="A23" s="72" t="s">
        <v>50</v>
      </c>
      <c r="B23" s="72"/>
      <c r="C23" s="72"/>
      <c r="D23" s="72"/>
      <c r="E23" s="72"/>
      <c r="F23" s="72"/>
      <c r="G23" s="72"/>
      <c r="H23" s="72"/>
    </row>
    <row r="24" spans="1:8" ht="12.75" customHeight="1">
      <c r="A24" s="70"/>
      <c r="B24" s="70"/>
      <c r="C24" s="70"/>
      <c r="D24" s="70"/>
      <c r="E24" s="70"/>
      <c r="F24" s="70"/>
      <c r="G24" s="70"/>
      <c r="H24" s="70"/>
    </row>
    <row r="25" spans="1:8" ht="12.75" customHeight="1">
      <c r="A25" s="72" t="s">
        <v>48</v>
      </c>
      <c r="B25" s="72"/>
      <c r="C25" s="72"/>
      <c r="D25" s="72"/>
      <c r="E25" s="72"/>
      <c r="F25" s="72"/>
      <c r="G25" s="72"/>
      <c r="H25" s="72"/>
    </row>
    <row r="26" spans="1:8" ht="12.75" customHeight="1">
      <c r="A26" s="70"/>
      <c r="B26" s="70"/>
      <c r="C26" s="70"/>
      <c r="D26" s="70"/>
      <c r="E26" s="70"/>
      <c r="F26" s="70"/>
      <c r="G26" s="70"/>
      <c r="H26" s="70"/>
    </row>
    <row r="27" spans="1:8" ht="12.75" customHeight="1">
      <c r="A27" s="77" t="s">
        <v>47</v>
      </c>
      <c r="B27" s="77"/>
      <c r="C27" s="77"/>
      <c r="D27" s="77"/>
      <c r="E27" s="77"/>
      <c r="F27" s="77"/>
      <c r="G27" s="77"/>
      <c r="H27" s="77"/>
    </row>
    <row r="28" spans="1:8" ht="12.75">
      <c r="A28" s="69"/>
      <c r="B28" s="69"/>
      <c r="C28" s="69"/>
      <c r="D28" s="69"/>
      <c r="E28" s="69"/>
      <c r="F28" s="69"/>
      <c r="G28" s="69"/>
      <c r="H28" s="69"/>
    </row>
    <row r="29" spans="1:8" ht="12.75">
      <c r="A29" s="72" t="s">
        <v>46</v>
      </c>
      <c r="B29" s="73"/>
      <c r="C29" s="73"/>
      <c r="D29" s="73"/>
      <c r="E29" s="73"/>
      <c r="F29" s="73"/>
      <c r="G29" s="73"/>
      <c r="H29" s="73"/>
    </row>
    <row r="30" spans="1:8" ht="12.75">
      <c r="A30" s="69"/>
      <c r="B30" s="69"/>
      <c r="C30" s="69"/>
      <c r="D30" s="69"/>
      <c r="E30" s="69"/>
      <c r="F30" s="69"/>
      <c r="G30" s="69"/>
      <c r="H30" s="69"/>
    </row>
    <row r="31" spans="1:8" ht="39.75" customHeight="1">
      <c r="A31" s="72" t="s">
        <v>51</v>
      </c>
      <c r="B31" s="73"/>
      <c r="C31" s="73"/>
      <c r="D31" s="73"/>
      <c r="E31" s="73"/>
      <c r="F31" s="73"/>
      <c r="G31" s="73"/>
      <c r="H31" s="73"/>
    </row>
    <row r="32" spans="1:8" ht="12.75">
      <c r="A32" s="69"/>
      <c r="B32" s="69"/>
      <c r="C32" s="69"/>
      <c r="D32" s="69"/>
      <c r="E32" s="69"/>
      <c r="F32" s="69"/>
      <c r="G32" s="69"/>
      <c r="H32" s="69"/>
    </row>
    <row r="33" spans="1:8" ht="12.75">
      <c r="A33" s="69"/>
      <c r="B33" s="69"/>
      <c r="C33" s="69"/>
      <c r="D33" s="69"/>
      <c r="E33" s="69"/>
      <c r="F33" s="69"/>
      <c r="G33" s="69"/>
      <c r="H33" s="69"/>
    </row>
    <row r="34" spans="1:8" ht="12.75">
      <c r="A34" s="69"/>
      <c r="B34" s="69"/>
      <c r="C34" s="69"/>
      <c r="D34" s="69"/>
      <c r="E34" s="69"/>
      <c r="F34" s="69"/>
      <c r="G34" s="69"/>
      <c r="H34" s="69"/>
    </row>
    <row r="35" spans="1:8" ht="12.75">
      <c r="A35" s="69"/>
      <c r="B35" s="69"/>
      <c r="C35" s="69"/>
      <c r="D35" s="69"/>
      <c r="E35" s="69"/>
      <c r="F35" s="69"/>
      <c r="G35" s="69"/>
      <c r="H35" s="69"/>
    </row>
    <row r="36" spans="1:8" ht="12.75">
      <c r="A36" s="69"/>
      <c r="B36" s="69"/>
      <c r="C36" s="69"/>
      <c r="D36" s="69"/>
      <c r="E36" s="69"/>
      <c r="F36" s="69"/>
      <c r="G36" s="69"/>
      <c r="H36" s="69"/>
    </row>
    <row r="37" spans="1:8" ht="12.75">
      <c r="A37" s="69"/>
      <c r="B37" s="69"/>
      <c r="C37" s="69"/>
      <c r="D37" s="69"/>
      <c r="E37" s="69"/>
      <c r="F37" s="69"/>
      <c r="G37" s="69"/>
      <c r="H37" s="69"/>
    </row>
    <row r="38" spans="1:8" ht="12.75">
      <c r="A38" s="69"/>
      <c r="B38" s="69"/>
      <c r="C38" s="69"/>
      <c r="D38" s="69"/>
      <c r="E38" s="69"/>
      <c r="F38" s="69"/>
      <c r="G38" s="69"/>
      <c r="H38" s="69"/>
    </row>
  </sheetData>
  <sheetProtection/>
  <mergeCells count="9">
    <mergeCell ref="A31:H31"/>
    <mergeCell ref="A2:H2"/>
    <mergeCell ref="A4:H4"/>
    <mergeCell ref="A18:H18"/>
    <mergeCell ref="A21:H21"/>
    <mergeCell ref="A23:H23"/>
    <mergeCell ref="A29:H29"/>
    <mergeCell ref="A27:H27"/>
    <mergeCell ref="A25:H2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D426"/>
  <sheetViews>
    <sheetView zoomScalePageLayoutView="0" workbookViewId="0" topLeftCell="A1">
      <selection activeCell="F8" sqref="F8"/>
    </sheetView>
  </sheetViews>
  <sheetFormatPr defaultColWidth="11.421875" defaultRowHeight="12.75"/>
  <cols>
    <col min="1" max="1" width="14.28125" style="1" customWidth="1"/>
    <col min="2" max="2" width="11.28125" style="1" customWidth="1"/>
    <col min="3" max="3" width="5.57421875" style="2" customWidth="1"/>
    <col min="4" max="4" width="10.28125" style="2" customWidth="1"/>
    <col min="5" max="5" width="10.57421875" style="2" customWidth="1"/>
    <col min="6" max="6" width="8.00390625" style="2" customWidth="1"/>
    <col min="7" max="7" width="8.7109375" style="2" bestFit="1" customWidth="1"/>
    <col min="8" max="8" width="8.421875" style="3" bestFit="1" customWidth="1"/>
    <col min="9" max="9" width="8.28125" style="3" customWidth="1"/>
    <col min="10" max="10" width="7.28125" style="52" customWidth="1"/>
    <col min="11" max="11" width="8.421875" style="3" customWidth="1"/>
    <col min="12" max="12" width="8.7109375" style="3" bestFit="1" customWidth="1"/>
    <col min="13" max="13" width="8.421875" style="3" bestFit="1" customWidth="1"/>
    <col min="14" max="14" width="7.57421875" style="3" bestFit="1" customWidth="1"/>
    <col min="15" max="15" width="8.28125" style="3" customWidth="1"/>
    <col min="16" max="16" width="7.28125" style="52" customWidth="1"/>
    <col min="17" max="17" width="8.00390625" style="3" customWidth="1"/>
    <col min="18" max="18" width="8.7109375" style="3" bestFit="1" customWidth="1"/>
    <col min="19" max="19" width="8.421875" style="3" bestFit="1" customWidth="1"/>
    <col min="20" max="20" width="7.57421875" style="3" bestFit="1" customWidth="1"/>
    <col min="21" max="21" width="8.28125" style="3" customWidth="1"/>
    <col min="22" max="22" width="7.28125" style="52" customWidth="1"/>
    <col min="23" max="23" width="7.7109375" style="3" customWidth="1"/>
    <col min="24" max="24" width="8.7109375" style="3" bestFit="1" customWidth="1"/>
    <col min="25" max="25" width="8.421875" style="3" bestFit="1" customWidth="1"/>
    <col min="26" max="26" width="7.57421875" style="3" bestFit="1" customWidth="1"/>
    <col min="27" max="27" width="8.28125" style="3" customWidth="1"/>
    <col min="28" max="28" width="7.28125" style="52" customWidth="1"/>
    <col min="29" max="29" width="4.8515625" style="3" customWidth="1"/>
    <col min="30" max="30" width="16.140625" style="3" customWidth="1"/>
    <col min="31" max="16384" width="11.421875" style="3" customWidth="1"/>
  </cols>
  <sheetData>
    <row r="1" ht="78" customHeight="1">
      <c r="A1"/>
    </row>
    <row r="2" spans="1:28" ht="39.75" customHeight="1">
      <c r="A2" s="78" t="s">
        <v>4</v>
      </c>
      <c r="B2" s="79"/>
      <c r="C2" s="79"/>
      <c r="D2" s="79"/>
      <c r="E2" s="79"/>
      <c r="F2" s="79"/>
      <c r="G2" s="79"/>
      <c r="H2" s="79"/>
      <c r="I2" s="79"/>
      <c r="J2" s="79"/>
      <c r="K2" s="79"/>
      <c r="L2" s="79"/>
      <c r="M2" s="79"/>
      <c r="N2" s="79"/>
      <c r="O2" s="79"/>
      <c r="P2" s="79"/>
      <c r="Q2" s="79"/>
      <c r="R2" s="79"/>
      <c r="S2" s="79"/>
      <c r="T2" s="79"/>
      <c r="U2" s="79"/>
      <c r="V2" s="79"/>
      <c r="W2" s="79"/>
      <c r="X2" s="79"/>
      <c r="Y2" s="79"/>
      <c r="Z2" s="79"/>
      <c r="AA2" s="79"/>
      <c r="AB2" s="79"/>
    </row>
    <row r="4" spans="3:30" ht="14.25" thickBot="1">
      <c r="C4" s="1"/>
      <c r="F4" s="80" t="s">
        <v>20</v>
      </c>
      <c r="G4" s="81"/>
      <c r="H4" s="82"/>
      <c r="I4" s="82"/>
      <c r="J4" s="83"/>
      <c r="K4" s="80" t="s">
        <v>21</v>
      </c>
      <c r="L4" s="81"/>
      <c r="M4" s="82"/>
      <c r="N4" s="82"/>
      <c r="O4" s="82"/>
      <c r="P4" s="83"/>
      <c r="Q4" s="80" t="s">
        <v>22</v>
      </c>
      <c r="R4" s="81"/>
      <c r="S4" s="82"/>
      <c r="T4" s="82"/>
      <c r="U4" s="82"/>
      <c r="V4" s="83"/>
      <c r="W4" s="80" t="s">
        <v>23</v>
      </c>
      <c r="X4" s="81"/>
      <c r="Y4" s="82"/>
      <c r="Z4" s="82"/>
      <c r="AA4" s="82"/>
      <c r="AB4" s="83"/>
      <c r="AD4" s="84" t="s">
        <v>41</v>
      </c>
    </row>
    <row r="5" spans="3:30" ht="14.25" thickBot="1">
      <c r="C5" s="1"/>
      <c r="F5" s="26" t="s">
        <v>26</v>
      </c>
      <c r="G5" s="59">
        <v>44228</v>
      </c>
      <c r="H5" s="27"/>
      <c r="I5" s="27"/>
      <c r="J5" s="51"/>
      <c r="K5" s="27" t="s">
        <v>26</v>
      </c>
      <c r="L5" s="59"/>
      <c r="M5" s="27"/>
      <c r="N5" s="27"/>
      <c r="O5" s="27"/>
      <c r="P5" s="51"/>
      <c r="Q5" s="26" t="s">
        <v>26</v>
      </c>
      <c r="R5" s="59"/>
      <c r="S5" s="27"/>
      <c r="T5" s="27"/>
      <c r="U5" s="27"/>
      <c r="V5" s="51"/>
      <c r="W5" s="26" t="s">
        <v>26</v>
      </c>
      <c r="X5" s="59"/>
      <c r="Y5" s="27"/>
      <c r="Z5" s="27"/>
      <c r="AA5" s="27"/>
      <c r="AB5" s="51"/>
      <c r="AD5" s="84"/>
    </row>
    <row r="6" spans="1:30" s="4" customFormat="1" ht="38.25">
      <c r="A6" s="5" t="s">
        <v>24</v>
      </c>
      <c r="B6" s="5" t="s">
        <v>25</v>
      </c>
      <c r="C6" s="5" t="s">
        <v>2</v>
      </c>
      <c r="D6" s="6" t="s">
        <v>0</v>
      </c>
      <c r="E6" s="6" t="s">
        <v>19</v>
      </c>
      <c r="F6" s="7" t="s">
        <v>36</v>
      </c>
      <c r="G6" s="30" t="s">
        <v>1</v>
      </c>
      <c r="H6" s="6" t="s">
        <v>37</v>
      </c>
      <c r="I6" s="30" t="s">
        <v>31</v>
      </c>
      <c r="J6" s="30" t="s">
        <v>32</v>
      </c>
      <c r="K6" s="7" t="s">
        <v>35</v>
      </c>
      <c r="L6" s="30" t="s">
        <v>1</v>
      </c>
      <c r="M6" s="6" t="s">
        <v>37</v>
      </c>
      <c r="N6" s="30" t="s">
        <v>38</v>
      </c>
      <c r="O6" s="30" t="s">
        <v>31</v>
      </c>
      <c r="P6" s="30" t="s">
        <v>32</v>
      </c>
      <c r="Q6" s="7" t="s">
        <v>34</v>
      </c>
      <c r="R6" s="30" t="s">
        <v>1</v>
      </c>
      <c r="S6" s="6" t="s">
        <v>37</v>
      </c>
      <c r="T6" s="30" t="s">
        <v>38</v>
      </c>
      <c r="U6" s="30" t="s">
        <v>31</v>
      </c>
      <c r="V6" s="30" t="s">
        <v>32</v>
      </c>
      <c r="W6" s="7" t="s">
        <v>33</v>
      </c>
      <c r="X6" s="30" t="s">
        <v>1</v>
      </c>
      <c r="Y6" s="6" t="s">
        <v>37</v>
      </c>
      <c r="Z6" s="30" t="s">
        <v>38</v>
      </c>
      <c r="AA6" s="30" t="s">
        <v>31</v>
      </c>
      <c r="AB6" s="30" t="s">
        <v>32</v>
      </c>
      <c r="AD6" s="84"/>
    </row>
    <row r="7" spans="1:30" ht="13.5">
      <c r="A7" s="25" t="s">
        <v>44</v>
      </c>
      <c r="B7" s="57"/>
      <c r="C7" s="57"/>
      <c r="D7" s="48">
        <v>44197</v>
      </c>
      <c r="E7" s="58">
        <v>4</v>
      </c>
      <c r="F7" s="58">
        <v>6</v>
      </c>
      <c r="G7" s="64">
        <f>IF(poids!F7="","",(F7-E7)/($G$5-D7))</f>
        <v>0.06451612903225806</v>
      </c>
      <c r="H7" s="65">
        <f>IF(G$5="","",IF(D7="","",$G$5-D7))</f>
        <v>31</v>
      </c>
      <c r="I7" s="66">
        <f>IF(F7="","",IF($H7&lt;21,"",VLOOKUP($H7,objectif!$A$1:$C$199,2)))</f>
        <v>8.7</v>
      </c>
      <c r="J7" s="67">
        <f>IF(F7="","",IF($H7&lt;21,"",VLOOKUP($H7,objectif!$A$1:$D$199,3)))</f>
        <v>7.41</v>
      </c>
      <c r="K7" s="47"/>
      <c r="L7" s="63">
        <f>IF(K7="","",(K7-F7)/($L$5-$G$5))</f>
      </c>
      <c r="M7" s="60">
        <f>IF(L$5="","",IF(K7="","",$L$5-G$5))</f>
      </c>
      <c r="N7" s="60">
        <f>IF(K7="","",(L$5-D7))</f>
      </c>
      <c r="O7" s="61">
        <f>IF(K7="","",IF($M7&lt;21,"",VLOOKUP($N7,objectif!$A$1:$C$199,2)))</f>
      </c>
      <c r="P7" s="62">
        <f>IF(K7="","",IF($M7&lt;21,"",VLOOKUP($N7,objectif!$A$1:$D$199,3)))</f>
      </c>
      <c r="Q7" s="47"/>
      <c r="R7" s="63">
        <f>IF(Q7="","",(Q7-K7)/($R$5-$L$5))</f>
      </c>
      <c r="S7" s="60">
        <f>IF(R$5="","",IF(Q7="","",$R$5-L$5))</f>
      </c>
      <c r="T7" s="60">
        <f>IF(Q7="","",R$5-D7)</f>
      </c>
      <c r="U7" s="61">
        <f>IF(Q7="","",IF($S7&lt;21,"",VLOOKUP($T7,objectif!$A$1:$C$199,2)))</f>
      </c>
      <c r="V7" s="62">
        <f>IF(S7="","",IF($S7&lt;21,"",VLOOKUP($T7,objectif!$A$1:$D$199,3)))</f>
      </c>
      <c r="W7" s="47"/>
      <c r="X7" s="63">
        <f>IF(W7="","",(W7-Q7)/($X$5-$R$5))</f>
      </c>
      <c r="Y7" s="60">
        <f>IF(X$5="","",IF(W7="","",$X$5-R$5))</f>
      </c>
      <c r="Z7" s="60">
        <f>IF(W7="","",X$5-D7)</f>
      </c>
      <c r="AA7" s="61">
        <f>IF(W7="","",IF($Y7&lt;21,"",VLOOKUP($Z7,objectif!$A$1:$C$199,2,FALSE)))</f>
      </c>
      <c r="AB7" s="62">
        <f>IF(W7="","",IF($Y7&lt;21,"",VLOOKUP($Z7,objectif!$A$1:$D$199,3,FALSE)))</f>
      </c>
      <c r="AD7" s="56" t="str">
        <f aca="true" t="shared" si="0" ref="AD7:AD46">IF(W7&gt;AB7,"",A7)</f>
        <v>10</v>
      </c>
    </row>
    <row r="8" spans="1:30" ht="13.5">
      <c r="A8" s="25"/>
      <c r="B8" s="57"/>
      <c r="C8" s="57"/>
      <c r="D8" s="48"/>
      <c r="E8" s="58"/>
      <c r="F8" s="47"/>
      <c r="G8" s="64">
        <f>IF(poids!F8="","",(F8-E8)/($G$5-D8))</f>
      </c>
      <c r="H8" s="65">
        <f aca="true" t="shared" si="1" ref="H8:H23">IF(G$5="","",IF(D8="","",$G$5-D8))</f>
      </c>
      <c r="I8" s="66">
        <f>IF(F8="","",IF($H8&lt;21,"",VLOOKUP($H8,objectif!$A$1:$C$199,2)))</f>
      </c>
      <c r="J8" s="67">
        <f>IF(F8="","",IF($H8&lt;21,"",VLOOKUP($H8,objectif!$A$1:$D$199,3)))</f>
      </c>
      <c r="K8" s="47"/>
      <c r="L8" s="63">
        <f aca="true" t="shared" si="2" ref="L8:L46">IF(K8="","",(K8-F8)/($L$5-$G$5))</f>
      </c>
      <c r="M8" s="60">
        <f aca="true" t="shared" si="3" ref="M8:M46">IF(L$5="","",IF(K8="","",$L$5-G$5))</f>
      </c>
      <c r="N8" s="60">
        <f aca="true" t="shared" si="4" ref="N8:N46">IF(K8="","",(L$5-D8))</f>
      </c>
      <c r="O8" s="61">
        <f>IF(K8="","",IF($M8&lt;21,"",VLOOKUP($N8,objectif!$A$1:$C$199,2)))</f>
      </c>
      <c r="P8" s="62">
        <f>IF(K8="","",IF($M8&lt;21,"",VLOOKUP($N8,objectif!$A$1:$D$199,3)))</f>
      </c>
      <c r="Q8" s="47"/>
      <c r="R8" s="63">
        <f aca="true" t="shared" si="5" ref="R8:R47">IF(Q8="","",(Q8-K8)/($R$5-$L$5))</f>
      </c>
      <c r="S8" s="60">
        <f aca="true" t="shared" si="6" ref="S8:S47">IF(R$5="","",IF(Q8="","",$R$5-L$5))</f>
      </c>
      <c r="T8" s="60">
        <f aca="true" t="shared" si="7" ref="T8:T46">IF(Q8="","",R$5-D8)</f>
      </c>
      <c r="U8" s="61">
        <f>IF(Q8="","",IF($S8&lt;21,"",VLOOKUP($T8,objectif!$A$1:$C$199,2)))</f>
      </c>
      <c r="V8" s="62">
        <f>IF(S8="","",IF($S8&lt;21,"",VLOOKUP($T8,objectif!$A$1:$D$199,3)))</f>
      </c>
      <c r="W8" s="47"/>
      <c r="X8" s="63">
        <f aca="true" t="shared" si="8" ref="X8:X46">IF(W8="","",(W8-Q8)/($X$5-$R$5))</f>
      </c>
      <c r="Y8" s="60">
        <f aca="true" t="shared" si="9" ref="Y8:Y46">IF(X$5="","",IF(W8="","",$X$5-R$5))</f>
      </c>
      <c r="Z8" s="60">
        <f aca="true" t="shared" si="10" ref="Z8:Z46">IF(W8="","",X$5-D8)</f>
      </c>
      <c r="AA8" s="61">
        <f>IF(W8="","",IF($Y8&lt;21,"",VLOOKUP($Z8,objectif!$A$1:$C$199,2,FALSE)))</f>
      </c>
      <c r="AB8" s="62">
        <f>IF(W8="","",IF($Y8&lt;21,"",VLOOKUP($Z8,objectif!$A$1:$D$199,3,FALSE)))</f>
      </c>
      <c r="AD8" s="56">
        <f t="shared" si="0"/>
        <v>0</v>
      </c>
    </row>
    <row r="9" spans="1:30" ht="13.5">
      <c r="A9" s="25"/>
      <c r="B9" s="57"/>
      <c r="C9" s="57"/>
      <c r="D9" s="48"/>
      <c r="E9" s="58"/>
      <c r="F9" s="47"/>
      <c r="G9" s="64">
        <f>IF(poids!F9="","",(F9-E9)/($G$5-D9))</f>
      </c>
      <c r="H9" s="65">
        <f t="shared" si="1"/>
      </c>
      <c r="I9" s="66">
        <f>IF(F9="","",IF($H9&lt;21,"",VLOOKUP($H9,objectif!$A$1:$C$199,2)))</f>
      </c>
      <c r="J9" s="67">
        <f>IF(F9="","",IF($H9&lt;21,"",VLOOKUP($H9,objectif!$A$1:$D$199,3)))</f>
      </c>
      <c r="K9" s="47"/>
      <c r="L9" s="63">
        <f t="shared" si="2"/>
      </c>
      <c r="M9" s="60">
        <f t="shared" si="3"/>
      </c>
      <c r="N9" s="60">
        <f t="shared" si="4"/>
      </c>
      <c r="O9" s="61">
        <f>IF(K9="","",IF($M9&lt;21,"",VLOOKUP($N9,objectif!$A$1:$C$199,2)))</f>
      </c>
      <c r="P9" s="62">
        <f>IF(K9="","",IF($M9&lt;21,"",VLOOKUP($N9,objectif!$A$1:$D$199,3)))</f>
      </c>
      <c r="Q9" s="47"/>
      <c r="R9" s="63">
        <f t="shared" si="5"/>
      </c>
      <c r="S9" s="60">
        <f t="shared" si="6"/>
      </c>
      <c r="T9" s="60">
        <f t="shared" si="7"/>
      </c>
      <c r="U9" s="61">
        <f>IF(Q9="","",IF($S9&lt;21,"",VLOOKUP($T9,objectif!$A$1:$C$199,2)))</f>
      </c>
      <c r="V9" s="62">
        <f>IF(S9="","",IF($S9&lt;21,"",VLOOKUP($T9,objectif!$A$1:$D$199,3)))</f>
      </c>
      <c r="W9" s="47"/>
      <c r="X9" s="63">
        <f t="shared" si="8"/>
      </c>
      <c r="Y9" s="60">
        <f t="shared" si="9"/>
      </c>
      <c r="Z9" s="60">
        <f t="shared" si="10"/>
      </c>
      <c r="AA9" s="61">
        <f>IF(W9="","",IF($Y9&lt;21,"",VLOOKUP($Z9,objectif!$A$1:$C$199,2,FALSE)))</f>
      </c>
      <c r="AB9" s="62">
        <f>IF(W9="","",IF($Y9&lt;21,"",VLOOKUP($Z9,objectif!$A$1:$D$199,3,FALSE)))</f>
      </c>
      <c r="AD9" s="56">
        <f t="shared" si="0"/>
        <v>0</v>
      </c>
    </row>
    <row r="10" spans="1:30" ht="13.5">
      <c r="A10" s="25"/>
      <c r="B10" s="57"/>
      <c r="C10" s="57"/>
      <c r="D10" s="48"/>
      <c r="E10" s="58"/>
      <c r="F10" s="47"/>
      <c r="G10" s="64">
        <f>IF(poids!F10="","",(F10-E10)/($G$5-D10))</f>
      </c>
      <c r="H10" s="65">
        <f t="shared" si="1"/>
      </c>
      <c r="I10" s="66">
        <f>IF(F10="","",IF($H10&lt;21,"",VLOOKUP($H10,objectif!$A$1:$C$199,2)))</f>
      </c>
      <c r="J10" s="67">
        <f>IF(F10="","",IF($H10&lt;21,"",VLOOKUP($H10,objectif!$A$1:$D$199,3)))</f>
      </c>
      <c r="K10" s="47"/>
      <c r="L10" s="63">
        <f t="shared" si="2"/>
      </c>
      <c r="M10" s="60">
        <f t="shared" si="3"/>
      </c>
      <c r="N10" s="60">
        <f t="shared" si="4"/>
      </c>
      <c r="O10" s="61">
        <f>IF(K10="","",IF($M10&lt;21,"",VLOOKUP($N10,objectif!$A$1:$C$199,2)))</f>
      </c>
      <c r="P10" s="62">
        <f>IF(K10="","",IF($M10&lt;21,"",VLOOKUP($N10,objectif!$A$1:$D$199,3)))</f>
      </c>
      <c r="Q10" s="47"/>
      <c r="R10" s="63">
        <f t="shared" si="5"/>
      </c>
      <c r="S10" s="60">
        <f t="shared" si="6"/>
      </c>
      <c r="T10" s="60">
        <f t="shared" si="7"/>
      </c>
      <c r="U10" s="61">
        <f>IF(Q10="","",IF($S10&lt;21,"",VLOOKUP($T10,objectif!$A$1:$C$199,2)))</f>
      </c>
      <c r="V10" s="62">
        <f>IF(S10="","",IF($S10&lt;21,"",VLOOKUP($T10,objectif!$A$1:$D$199,3)))</f>
      </c>
      <c r="W10" s="47"/>
      <c r="X10" s="63">
        <f t="shared" si="8"/>
      </c>
      <c r="Y10" s="60">
        <f t="shared" si="9"/>
      </c>
      <c r="Z10" s="60">
        <f t="shared" si="10"/>
      </c>
      <c r="AA10" s="61">
        <f>IF(W10="","",IF($Y10&lt;21,"",VLOOKUP($Z10,objectif!$A$1:$C$199,2,FALSE)))</f>
      </c>
      <c r="AB10" s="62">
        <f>IF(W10="","",IF($Y10&lt;21,"",VLOOKUP($Z10,objectif!$A$1:$D$199,3,FALSE)))</f>
      </c>
      <c r="AD10" s="56">
        <f t="shared" si="0"/>
        <v>0</v>
      </c>
    </row>
    <row r="11" spans="1:30" ht="13.5">
      <c r="A11" s="25"/>
      <c r="B11" s="57"/>
      <c r="C11" s="57"/>
      <c r="D11" s="48"/>
      <c r="E11" s="58"/>
      <c r="F11" s="47"/>
      <c r="G11" s="64">
        <f>IF(poids!F11="","",(F11-E11)/($G$5-D11))</f>
      </c>
      <c r="H11" s="65">
        <f t="shared" si="1"/>
      </c>
      <c r="I11" s="66">
        <f>IF(F11="","",IF($H11&lt;21,"",VLOOKUP($H11,objectif!$A$1:$C$199,2)))</f>
      </c>
      <c r="J11" s="67">
        <f>IF(F11="","",IF($H11&lt;21,"",VLOOKUP($H11,objectif!$A$1:$D$199,3)))</f>
      </c>
      <c r="K11" s="47"/>
      <c r="L11" s="63">
        <f t="shared" si="2"/>
      </c>
      <c r="M11" s="60">
        <f t="shared" si="3"/>
      </c>
      <c r="N11" s="60">
        <f t="shared" si="4"/>
      </c>
      <c r="O11" s="61">
        <f>IF(K11="","",IF($M11&lt;21,"",VLOOKUP($N11,objectif!$A$1:$C$199,2)))</f>
      </c>
      <c r="P11" s="62">
        <f>IF(K11="","",IF($M11&lt;21,"",VLOOKUP($N11,objectif!$A$1:$D$199,3)))</f>
      </c>
      <c r="Q11" s="47"/>
      <c r="R11" s="63">
        <f t="shared" si="5"/>
      </c>
      <c r="S11" s="60">
        <f t="shared" si="6"/>
      </c>
      <c r="T11" s="60">
        <f t="shared" si="7"/>
      </c>
      <c r="U11" s="61">
        <f>IF(Q11="","",IF($S11&lt;21,"",VLOOKUP($T11,objectif!$A$1:$C$199,2)))</f>
      </c>
      <c r="V11" s="62">
        <f>IF(S11="","",IF($S11&lt;21,"",VLOOKUP($T11,objectif!$A$1:$D$199,3)))</f>
      </c>
      <c r="W11" s="47"/>
      <c r="X11" s="63">
        <f t="shared" si="8"/>
      </c>
      <c r="Y11" s="60">
        <f t="shared" si="9"/>
      </c>
      <c r="Z11" s="60">
        <f t="shared" si="10"/>
      </c>
      <c r="AA11" s="61">
        <f>IF(W11="","",IF($Y11&lt;21,"",VLOOKUP($Z11,objectif!$A$1:$C$199,2,FALSE)))</f>
      </c>
      <c r="AB11" s="62">
        <f>IF(W11="","",IF($Y11&lt;21,"",VLOOKUP($Z11,objectif!$A$1:$D$199,3,FALSE)))</f>
      </c>
      <c r="AD11" s="56">
        <f t="shared" si="0"/>
        <v>0</v>
      </c>
    </row>
    <row r="12" spans="1:30" ht="13.5">
      <c r="A12" s="25"/>
      <c r="B12" s="57"/>
      <c r="C12" s="57"/>
      <c r="D12" s="48"/>
      <c r="E12" s="58"/>
      <c r="F12" s="47"/>
      <c r="G12" s="64">
        <f>IF(poids!F12="","",(F12-E12)/($G$5-D12))</f>
      </c>
      <c r="H12" s="65">
        <f t="shared" si="1"/>
      </c>
      <c r="I12" s="66">
        <f>IF(F12="","",IF($H12&lt;21,"",VLOOKUP($H12,objectif!$A$1:$C$199,2)))</f>
      </c>
      <c r="J12" s="67">
        <f>IF(F12="","",IF($H12&lt;21,"",VLOOKUP($H12,objectif!$A$1:$D$199,3)))</f>
      </c>
      <c r="K12" s="47"/>
      <c r="L12" s="63">
        <f t="shared" si="2"/>
      </c>
      <c r="M12" s="60">
        <f t="shared" si="3"/>
      </c>
      <c r="N12" s="60">
        <f t="shared" si="4"/>
      </c>
      <c r="O12" s="61">
        <f>IF(K12="","",IF($M12&lt;21,"",VLOOKUP($N12,objectif!$A$1:$C$199,2)))</f>
      </c>
      <c r="P12" s="62">
        <f>IF(K12="","",IF($M12&lt;21,"",VLOOKUP($N12,objectif!$A$1:$D$199,3)))</f>
      </c>
      <c r="Q12" s="47"/>
      <c r="R12" s="63">
        <f t="shared" si="5"/>
      </c>
      <c r="S12" s="60">
        <f t="shared" si="6"/>
      </c>
      <c r="T12" s="60">
        <f t="shared" si="7"/>
      </c>
      <c r="U12" s="61">
        <f>IF(Q12="","",IF($S12&lt;21,"",VLOOKUP($T12,objectif!$A$1:$C$199,2)))</f>
      </c>
      <c r="V12" s="62">
        <f>IF(S12="","",IF($S12&lt;21,"",VLOOKUP($T12,objectif!$A$1:$D$199,3)))</f>
      </c>
      <c r="W12" s="47"/>
      <c r="X12" s="63">
        <f t="shared" si="8"/>
      </c>
      <c r="Y12" s="60">
        <f t="shared" si="9"/>
      </c>
      <c r="Z12" s="60">
        <f t="shared" si="10"/>
      </c>
      <c r="AA12" s="61">
        <f>IF(W12="","",IF($Y12&lt;21,"",VLOOKUP($Z12,objectif!$A$1:$C$199,2,FALSE)))</f>
      </c>
      <c r="AB12" s="62">
        <f>IF(W12="","",IF($Y12&lt;21,"",VLOOKUP($Z12,objectif!$A$1:$D$199,3,FALSE)))</f>
      </c>
      <c r="AD12" s="56">
        <f t="shared" si="0"/>
        <v>0</v>
      </c>
    </row>
    <row r="13" spans="1:30" ht="13.5">
      <c r="A13" s="25"/>
      <c r="B13" s="57"/>
      <c r="C13" s="57"/>
      <c r="D13" s="48"/>
      <c r="E13" s="58"/>
      <c r="F13" s="47"/>
      <c r="G13" s="64">
        <f>IF(poids!F13="","",(F13-E13)/($G$5-D13))</f>
      </c>
      <c r="H13" s="65">
        <f t="shared" si="1"/>
      </c>
      <c r="I13" s="66">
        <f>IF(F13="","",IF($H13&lt;21,"",VLOOKUP($H13,objectif!$A$1:$C$199,2)))</f>
      </c>
      <c r="J13" s="67">
        <f>IF(F13="","",IF($H13&lt;21,"",VLOOKUP($H13,objectif!$A$1:$D$199,3)))</f>
      </c>
      <c r="K13" s="47"/>
      <c r="L13" s="63">
        <f t="shared" si="2"/>
      </c>
      <c r="M13" s="60">
        <f t="shared" si="3"/>
      </c>
      <c r="N13" s="60">
        <f t="shared" si="4"/>
      </c>
      <c r="O13" s="61">
        <f>IF(K13="","",IF($M13&lt;21,"",VLOOKUP($N13,objectif!$A$1:$C$199,2)))</f>
      </c>
      <c r="P13" s="62">
        <f>IF(K13="","",IF($M13&lt;21,"",VLOOKUP($N13,objectif!$A$1:$D$199,3)))</f>
      </c>
      <c r="Q13" s="47"/>
      <c r="R13" s="63">
        <f t="shared" si="5"/>
      </c>
      <c r="S13" s="60">
        <f t="shared" si="6"/>
      </c>
      <c r="T13" s="60">
        <f t="shared" si="7"/>
      </c>
      <c r="U13" s="61">
        <f>IF(Q13="","",IF($S13&lt;21,"",VLOOKUP($T13,objectif!$A$1:$C$199,2)))</f>
      </c>
      <c r="V13" s="62">
        <f>IF(S13="","",IF($S13&lt;21,"",VLOOKUP($T13,objectif!$A$1:$D$199,3)))</f>
      </c>
      <c r="W13" s="47"/>
      <c r="X13" s="63">
        <f t="shared" si="8"/>
      </c>
      <c r="Y13" s="60">
        <f t="shared" si="9"/>
      </c>
      <c r="Z13" s="60">
        <f t="shared" si="10"/>
      </c>
      <c r="AA13" s="61">
        <f>IF(W13="","",IF($Y13&lt;21,"",VLOOKUP($Z13,objectif!$A$1:$C$199,2,FALSE)))</f>
      </c>
      <c r="AB13" s="62">
        <f>IF(W13="","",IF($Y13&lt;21,"",VLOOKUP($Z13,objectif!$A$1:$D$199,3,FALSE)))</f>
      </c>
      <c r="AD13" s="56">
        <f t="shared" si="0"/>
        <v>0</v>
      </c>
    </row>
    <row r="14" spans="1:30" ht="13.5">
      <c r="A14" s="25"/>
      <c r="B14" s="57"/>
      <c r="C14" s="57"/>
      <c r="D14" s="48"/>
      <c r="E14" s="58"/>
      <c r="F14" s="47"/>
      <c r="G14" s="64">
        <f>IF(poids!F14="","",(F14-E14)/($G$5-D14))</f>
      </c>
      <c r="H14" s="65">
        <f t="shared" si="1"/>
      </c>
      <c r="I14" s="66">
        <f>IF(F14="","",IF($H14&lt;21,"",VLOOKUP($H14,objectif!$A$1:$C$199,2)))</f>
      </c>
      <c r="J14" s="67">
        <f>IF(F14="","",IF($H14&lt;21,"",VLOOKUP($H14,objectif!$A$1:$D$199,3)))</f>
      </c>
      <c r="K14" s="47"/>
      <c r="L14" s="63">
        <f t="shared" si="2"/>
      </c>
      <c r="M14" s="60">
        <f t="shared" si="3"/>
      </c>
      <c r="N14" s="60">
        <f t="shared" si="4"/>
      </c>
      <c r="O14" s="61">
        <f>IF(K14="","",IF($M14&lt;21,"",VLOOKUP($N14,objectif!$A$1:$C$199,2)))</f>
      </c>
      <c r="P14" s="62">
        <f>IF(K14="","",IF($M14&lt;21,"",VLOOKUP($N14,objectif!$A$1:$D$199,3)))</f>
      </c>
      <c r="Q14" s="47"/>
      <c r="R14" s="63">
        <f t="shared" si="5"/>
      </c>
      <c r="S14" s="60">
        <f t="shared" si="6"/>
      </c>
      <c r="T14" s="60">
        <f t="shared" si="7"/>
      </c>
      <c r="U14" s="61">
        <f>IF(Q14="","",IF($S14&lt;21,"",VLOOKUP($T14,objectif!$A$1:$C$199,2)))</f>
      </c>
      <c r="V14" s="62">
        <f>IF(S14="","",IF($S14&lt;21,"",VLOOKUP($T14,objectif!$A$1:$D$199,3)))</f>
      </c>
      <c r="W14" s="47"/>
      <c r="X14" s="63">
        <f t="shared" si="8"/>
      </c>
      <c r="Y14" s="60">
        <f t="shared" si="9"/>
      </c>
      <c r="Z14" s="60">
        <f t="shared" si="10"/>
      </c>
      <c r="AA14" s="61">
        <f>IF(W14="","",IF($Y14&lt;21,"",VLOOKUP($Z14,objectif!$A$1:$C$199,2,FALSE)))</f>
      </c>
      <c r="AB14" s="62">
        <f>IF(W14="","",IF($Y14&lt;21,"",VLOOKUP($Z14,objectif!$A$1:$D$199,3,FALSE)))</f>
      </c>
      <c r="AD14" s="56">
        <f t="shared" si="0"/>
        <v>0</v>
      </c>
    </row>
    <row r="15" spans="1:30" ht="13.5">
      <c r="A15" s="25"/>
      <c r="B15" s="57"/>
      <c r="C15" s="57"/>
      <c r="D15" s="48"/>
      <c r="E15" s="58"/>
      <c r="F15" s="47"/>
      <c r="G15" s="64">
        <f>IF(poids!F15="","",(F15-E15)/($G$5-D15))</f>
      </c>
      <c r="H15" s="65">
        <f t="shared" si="1"/>
      </c>
      <c r="I15" s="66">
        <f>IF(F15="","",IF($H15&lt;21,"",VLOOKUP($H15,objectif!$A$1:$C$199,2)))</f>
      </c>
      <c r="J15" s="67">
        <f>IF(F15="","",IF($H15&lt;21,"",VLOOKUP($H15,objectif!$A$1:$D$199,3)))</f>
      </c>
      <c r="K15" s="47"/>
      <c r="L15" s="63">
        <f t="shared" si="2"/>
      </c>
      <c r="M15" s="60">
        <f t="shared" si="3"/>
      </c>
      <c r="N15" s="60">
        <f t="shared" si="4"/>
      </c>
      <c r="O15" s="61">
        <f>IF(K15="","",IF($M15&lt;21,"",VLOOKUP($N15,objectif!$A$1:$C$199,2)))</f>
      </c>
      <c r="P15" s="62">
        <f>IF(K15="","",IF($M15&lt;21,"",VLOOKUP($N15,objectif!$A$1:$D$199,3)))</f>
      </c>
      <c r="Q15" s="47"/>
      <c r="R15" s="63">
        <f t="shared" si="5"/>
      </c>
      <c r="S15" s="60">
        <f t="shared" si="6"/>
      </c>
      <c r="T15" s="60">
        <f t="shared" si="7"/>
      </c>
      <c r="U15" s="61">
        <f>IF(Q15="","",IF($S15&lt;21,"",VLOOKUP($T15,objectif!$A$1:$C$199,2)))</f>
      </c>
      <c r="V15" s="62">
        <f>IF(S15="","",IF($S15&lt;21,"",VLOOKUP($T15,objectif!$A$1:$D$199,3)))</f>
      </c>
      <c r="W15" s="47"/>
      <c r="X15" s="63">
        <f t="shared" si="8"/>
      </c>
      <c r="Y15" s="60">
        <f t="shared" si="9"/>
      </c>
      <c r="Z15" s="60">
        <f t="shared" si="10"/>
      </c>
      <c r="AA15" s="61">
        <f>IF(W15="","",IF($Y15&lt;21,"",VLOOKUP($Z15,objectif!$A$1:$C$199,2,FALSE)))</f>
      </c>
      <c r="AB15" s="62">
        <f>IF(W15="","",IF($Y15&lt;21,"",VLOOKUP($Z15,objectif!$A$1:$D$199,3,FALSE)))</f>
      </c>
      <c r="AD15" s="56">
        <f t="shared" si="0"/>
        <v>0</v>
      </c>
    </row>
    <row r="16" spans="1:30" ht="13.5">
      <c r="A16" s="25"/>
      <c r="B16" s="57"/>
      <c r="C16" s="57"/>
      <c r="D16" s="48"/>
      <c r="E16" s="58"/>
      <c r="F16" s="47"/>
      <c r="G16" s="64">
        <f>IF(poids!F16="","",(F16-E16)/($G$5-D16))</f>
      </c>
      <c r="H16" s="65">
        <f t="shared" si="1"/>
      </c>
      <c r="I16" s="66">
        <f>IF(F16="","",IF($H16&lt;21,"",VLOOKUP($H16,objectif!$A$1:$C$199,2)))</f>
      </c>
      <c r="J16" s="67">
        <f>IF(F16="","",IF($H16&lt;21,"",VLOOKUP($H16,objectif!$A$1:$D$199,3)))</f>
      </c>
      <c r="K16" s="47"/>
      <c r="L16" s="63">
        <f t="shared" si="2"/>
      </c>
      <c r="M16" s="60">
        <f t="shared" si="3"/>
      </c>
      <c r="N16" s="60">
        <f t="shared" si="4"/>
      </c>
      <c r="O16" s="61">
        <f>IF(K16="","",IF($M16&lt;21,"",VLOOKUP($N16,objectif!$A$1:$C$199,2)))</f>
      </c>
      <c r="P16" s="62">
        <f>IF(K16="","",IF($M16&lt;21,"",VLOOKUP($N16,objectif!$A$1:$D$199,3)))</f>
      </c>
      <c r="Q16" s="47"/>
      <c r="R16" s="63">
        <f t="shared" si="5"/>
      </c>
      <c r="S16" s="60">
        <f t="shared" si="6"/>
      </c>
      <c r="T16" s="60">
        <f t="shared" si="7"/>
      </c>
      <c r="U16" s="61">
        <f>IF(Q16="","",IF($S16&lt;21,"",VLOOKUP($T16,objectif!$A$1:$C$199,2)))</f>
      </c>
      <c r="V16" s="62">
        <f>IF(S16="","",IF($S16&lt;21,"",VLOOKUP($T16,objectif!$A$1:$D$199,3)))</f>
      </c>
      <c r="W16" s="47"/>
      <c r="X16" s="63">
        <f t="shared" si="8"/>
      </c>
      <c r="Y16" s="60">
        <f t="shared" si="9"/>
      </c>
      <c r="Z16" s="60">
        <f t="shared" si="10"/>
      </c>
      <c r="AA16" s="61">
        <f>IF(W16="","",IF($Y16&lt;21,"",VLOOKUP($Z16,objectif!$A$1:$C$199,2,FALSE)))</f>
      </c>
      <c r="AB16" s="62">
        <f>IF(W16="","",IF($Y16&lt;21,"",VLOOKUP($Z16,objectif!$A$1:$D$199,3,FALSE)))</f>
      </c>
      <c r="AD16" s="56">
        <f t="shared" si="0"/>
        <v>0</v>
      </c>
    </row>
    <row r="17" spans="1:30" ht="13.5">
      <c r="A17" s="25"/>
      <c r="B17" s="57"/>
      <c r="C17" s="57"/>
      <c r="D17" s="48"/>
      <c r="E17" s="58"/>
      <c r="F17" s="47"/>
      <c r="G17" s="64">
        <f>IF(poids!F17="","",(F17-E17)/($G$5-D17))</f>
      </c>
      <c r="H17" s="65">
        <f t="shared" si="1"/>
      </c>
      <c r="I17" s="66">
        <f>IF(F17="","",IF($H17&lt;21,"",VLOOKUP($H17,objectif!$A$1:$C$199,2)))</f>
      </c>
      <c r="J17" s="67">
        <f>IF(F17="","",IF($H17&lt;21,"",VLOOKUP($H17,objectif!$A$1:$D$199,3)))</f>
      </c>
      <c r="K17" s="47"/>
      <c r="L17" s="63">
        <f t="shared" si="2"/>
      </c>
      <c r="M17" s="60">
        <f t="shared" si="3"/>
      </c>
      <c r="N17" s="60">
        <f t="shared" si="4"/>
      </c>
      <c r="O17" s="61">
        <f>IF(K17="","",IF($M17&lt;21,"",VLOOKUP($N17,objectif!$A$1:$C$199,2)))</f>
      </c>
      <c r="P17" s="62">
        <f>IF(K17="","",IF($M17&lt;21,"",VLOOKUP($N17,objectif!$A$1:$D$199,3)))</f>
      </c>
      <c r="Q17" s="47"/>
      <c r="R17" s="63">
        <f t="shared" si="5"/>
      </c>
      <c r="S17" s="60">
        <f t="shared" si="6"/>
      </c>
      <c r="T17" s="60">
        <f t="shared" si="7"/>
      </c>
      <c r="U17" s="61">
        <f>IF(Q17="","",IF($S17&lt;21,"",VLOOKUP($T17,objectif!$A$1:$C$199,2)))</f>
      </c>
      <c r="V17" s="62">
        <f>IF(S17="","",IF($S17&lt;21,"",VLOOKUP($T17,objectif!$A$1:$D$199,3)))</f>
      </c>
      <c r="W17" s="47"/>
      <c r="X17" s="63">
        <f t="shared" si="8"/>
      </c>
      <c r="Y17" s="60">
        <f t="shared" si="9"/>
      </c>
      <c r="Z17" s="60">
        <f t="shared" si="10"/>
      </c>
      <c r="AA17" s="61">
        <f>IF(W17="","",IF($Y17&lt;21,"",VLOOKUP($Z17,objectif!$A$1:$C$199,2,FALSE)))</f>
      </c>
      <c r="AB17" s="62">
        <f>IF(W17="","",IF($Y17&lt;21,"",VLOOKUP($Z17,objectif!$A$1:$D$199,3,FALSE)))</f>
      </c>
      <c r="AD17" s="56">
        <f t="shared" si="0"/>
        <v>0</v>
      </c>
    </row>
    <row r="18" spans="1:30" ht="13.5">
      <c r="A18" s="25"/>
      <c r="B18" s="57"/>
      <c r="C18" s="57"/>
      <c r="D18" s="48"/>
      <c r="E18" s="58"/>
      <c r="F18" s="47"/>
      <c r="G18" s="64">
        <f>IF(poids!F18="","",(F18-E18)/($G$5-D18))</f>
      </c>
      <c r="H18" s="65">
        <f t="shared" si="1"/>
      </c>
      <c r="I18" s="66">
        <f>IF(F18="","",IF($H18&lt;21,"",VLOOKUP($H18,objectif!$A$1:$C$199,2)))</f>
      </c>
      <c r="J18" s="67">
        <f>IF(F18="","",IF($H18&lt;21,"",VLOOKUP($H18,objectif!$A$1:$D$199,3)))</f>
      </c>
      <c r="K18" s="47"/>
      <c r="L18" s="63">
        <f t="shared" si="2"/>
      </c>
      <c r="M18" s="60">
        <f t="shared" si="3"/>
      </c>
      <c r="N18" s="60">
        <f t="shared" si="4"/>
      </c>
      <c r="O18" s="61">
        <f>IF(K18="","",IF($M18&lt;21,"",VLOOKUP($N18,objectif!$A$1:$C$199,2)))</f>
      </c>
      <c r="P18" s="62">
        <f>IF(K18="","",IF($M18&lt;21,"",VLOOKUP($N18,objectif!$A$1:$D$199,3)))</f>
      </c>
      <c r="Q18" s="47"/>
      <c r="R18" s="63">
        <f t="shared" si="5"/>
      </c>
      <c r="S18" s="60">
        <f t="shared" si="6"/>
      </c>
      <c r="T18" s="60">
        <f t="shared" si="7"/>
      </c>
      <c r="U18" s="61">
        <f>IF(Q18="","",IF($S18&lt;21,"",VLOOKUP($T18,objectif!$A$1:$C$199,2)))</f>
      </c>
      <c r="V18" s="62">
        <f>IF(S18="","",IF($S18&lt;21,"",VLOOKUP($T18,objectif!$A$1:$D$199,3)))</f>
      </c>
      <c r="W18" s="47"/>
      <c r="X18" s="63">
        <f t="shared" si="8"/>
      </c>
      <c r="Y18" s="60">
        <f t="shared" si="9"/>
      </c>
      <c r="Z18" s="60">
        <f t="shared" si="10"/>
      </c>
      <c r="AA18" s="61">
        <f>IF(W18="","",IF($Y18&lt;21,"",VLOOKUP($Z18,objectif!$A$1:$C$199,2,FALSE)))</f>
      </c>
      <c r="AB18" s="62">
        <f>IF(W18="","",IF($Y18&lt;21,"",VLOOKUP($Z18,objectif!$A$1:$D$199,3,FALSE)))</f>
      </c>
      <c r="AD18" s="56">
        <f t="shared" si="0"/>
        <v>0</v>
      </c>
    </row>
    <row r="19" spans="1:30" ht="13.5">
      <c r="A19" s="25"/>
      <c r="B19" s="57"/>
      <c r="C19" s="57"/>
      <c r="D19" s="48"/>
      <c r="E19" s="58"/>
      <c r="F19" s="47"/>
      <c r="G19" s="64">
        <f>IF(poids!F19="","",(F19-E19)/($G$5-D19))</f>
      </c>
      <c r="H19" s="65">
        <f t="shared" si="1"/>
      </c>
      <c r="I19" s="66">
        <f>IF(F19="","",IF($H19&lt;21,"",VLOOKUP($H19,objectif!$A$1:$C$199,2)))</f>
      </c>
      <c r="J19" s="67">
        <f>IF(F19="","",IF($H19&lt;21,"",VLOOKUP($H19,objectif!$A$1:$D$199,3)))</f>
      </c>
      <c r="K19" s="47"/>
      <c r="L19" s="63">
        <f t="shared" si="2"/>
      </c>
      <c r="M19" s="60">
        <f t="shared" si="3"/>
      </c>
      <c r="N19" s="60">
        <f t="shared" si="4"/>
      </c>
      <c r="O19" s="61">
        <f>IF(K19="","",IF($M19&lt;21,"",VLOOKUP($N19,objectif!$A$1:$C$199,2)))</f>
      </c>
      <c r="P19" s="62">
        <f>IF(K19="","",IF($M19&lt;21,"",VLOOKUP($N19,objectif!$A$1:$D$199,3)))</f>
      </c>
      <c r="Q19" s="47"/>
      <c r="R19" s="63">
        <f t="shared" si="5"/>
      </c>
      <c r="S19" s="60">
        <f t="shared" si="6"/>
      </c>
      <c r="T19" s="60">
        <f t="shared" si="7"/>
      </c>
      <c r="U19" s="61">
        <f>IF(Q19="","",IF($S19&lt;21,"",VLOOKUP($T19,objectif!$A$1:$C$199,2)))</f>
      </c>
      <c r="V19" s="62">
        <f>IF(S19="","",IF($S19&lt;21,"",VLOOKUP($T19,objectif!$A$1:$D$199,3)))</f>
      </c>
      <c r="W19" s="47"/>
      <c r="X19" s="63">
        <f t="shared" si="8"/>
      </c>
      <c r="Y19" s="60">
        <f t="shared" si="9"/>
      </c>
      <c r="Z19" s="60">
        <f t="shared" si="10"/>
      </c>
      <c r="AA19" s="61">
        <f>IF(W19="","",IF($Y19&lt;21,"",VLOOKUP($Z19,objectif!$A$1:$C$199,2,FALSE)))</f>
      </c>
      <c r="AB19" s="62">
        <f>IF(W19="","",IF($Y19&lt;21,"",VLOOKUP($Z19,objectif!$A$1:$D$199,3,FALSE)))</f>
      </c>
      <c r="AD19" s="56">
        <f t="shared" si="0"/>
        <v>0</v>
      </c>
    </row>
    <row r="20" spans="1:30" ht="13.5">
      <c r="A20" s="25"/>
      <c r="B20" s="57"/>
      <c r="C20" s="57"/>
      <c r="D20" s="48"/>
      <c r="E20" s="58"/>
      <c r="F20" s="47"/>
      <c r="G20" s="64">
        <f>IF(poids!F20="","",(F20-E20)/($G$5-D20))</f>
      </c>
      <c r="H20" s="65">
        <f t="shared" si="1"/>
      </c>
      <c r="I20" s="66">
        <f>IF(F20="","",IF($H20&lt;21,"",VLOOKUP($H20,objectif!$A$1:$C$199,2)))</f>
      </c>
      <c r="J20" s="67">
        <f>IF(F20="","",IF($H20&lt;21,"",VLOOKUP($H20,objectif!$A$1:$D$199,3)))</f>
      </c>
      <c r="K20" s="47"/>
      <c r="L20" s="63">
        <f t="shared" si="2"/>
      </c>
      <c r="M20" s="60">
        <f t="shared" si="3"/>
      </c>
      <c r="N20" s="60">
        <f t="shared" si="4"/>
      </c>
      <c r="O20" s="61">
        <f>IF(K20="","",IF($M20&lt;21,"",VLOOKUP($N20,objectif!$A$1:$C$199,2)))</f>
      </c>
      <c r="P20" s="62">
        <f>IF(K20="","",IF($M20&lt;21,"",VLOOKUP($N20,objectif!$A$1:$D$199,3)))</f>
      </c>
      <c r="Q20" s="47"/>
      <c r="R20" s="63">
        <f t="shared" si="5"/>
      </c>
      <c r="S20" s="60">
        <f t="shared" si="6"/>
      </c>
      <c r="T20" s="60">
        <f t="shared" si="7"/>
      </c>
      <c r="U20" s="61">
        <f>IF(Q20="","",IF($S20&lt;21,"",VLOOKUP($T20,objectif!$A$1:$C$199,2)))</f>
      </c>
      <c r="V20" s="62">
        <f>IF(S20="","",IF($S20&lt;21,"",VLOOKUP($T20,objectif!$A$1:$D$199,3)))</f>
      </c>
      <c r="W20" s="47"/>
      <c r="X20" s="63">
        <f t="shared" si="8"/>
      </c>
      <c r="Y20" s="60">
        <f t="shared" si="9"/>
      </c>
      <c r="Z20" s="60">
        <f t="shared" si="10"/>
      </c>
      <c r="AA20" s="61">
        <f>IF(W20="","",IF($Y20&lt;21,"",VLOOKUP($Z20,objectif!$A$1:$C$199,2,FALSE)))</f>
      </c>
      <c r="AB20" s="62">
        <f>IF(W20="","",IF($Y20&lt;21,"",VLOOKUP($Z20,objectif!$A$1:$D$199,3,FALSE)))</f>
      </c>
      <c r="AD20" s="56">
        <f t="shared" si="0"/>
        <v>0</v>
      </c>
    </row>
    <row r="21" spans="1:30" ht="13.5">
      <c r="A21" s="25"/>
      <c r="B21" s="57"/>
      <c r="C21" s="57"/>
      <c r="D21" s="48"/>
      <c r="E21" s="58"/>
      <c r="F21" s="47"/>
      <c r="G21" s="64">
        <f>IF(poids!F21="","",(F21-E21)/($G$5-D21))</f>
      </c>
      <c r="H21" s="65">
        <f t="shared" si="1"/>
      </c>
      <c r="I21" s="66">
        <f>IF(F21="","",IF($H21&lt;21,"",VLOOKUP($H21,objectif!$A$1:$C$199,2)))</f>
      </c>
      <c r="J21" s="67">
        <f>IF(F21="","",IF($H21&lt;21,"",VLOOKUP($H21,objectif!$A$1:$D$199,3)))</f>
      </c>
      <c r="K21" s="47"/>
      <c r="L21" s="63">
        <f t="shared" si="2"/>
      </c>
      <c r="M21" s="60">
        <f t="shared" si="3"/>
      </c>
      <c r="N21" s="60">
        <f t="shared" si="4"/>
      </c>
      <c r="O21" s="61">
        <f>IF(K21="","",IF($M21&lt;21,"",VLOOKUP($N21,objectif!$A$1:$C$199,2)))</f>
      </c>
      <c r="P21" s="62">
        <f>IF(K21="","",IF($M21&lt;21,"",VLOOKUP($N21,objectif!$A$1:$D$199,3)))</f>
      </c>
      <c r="Q21" s="47"/>
      <c r="R21" s="63">
        <f t="shared" si="5"/>
      </c>
      <c r="S21" s="60">
        <f t="shared" si="6"/>
      </c>
      <c r="T21" s="60">
        <f t="shared" si="7"/>
      </c>
      <c r="U21" s="61">
        <f>IF(Q21="","",IF($S21&lt;21,"",VLOOKUP($T21,objectif!$A$1:$C$199,2)))</f>
      </c>
      <c r="V21" s="62">
        <f>IF(S21="","",IF($S21&lt;21,"",VLOOKUP($T21,objectif!$A$1:$D$199,3)))</f>
      </c>
      <c r="W21" s="47"/>
      <c r="X21" s="63">
        <f t="shared" si="8"/>
      </c>
      <c r="Y21" s="60">
        <f t="shared" si="9"/>
      </c>
      <c r="Z21" s="60">
        <f t="shared" si="10"/>
      </c>
      <c r="AA21" s="61">
        <f>IF(W21="","",IF($Y21&lt;21,"",VLOOKUP($Z21,objectif!$A$1:$C$199,2,FALSE)))</f>
      </c>
      <c r="AB21" s="62">
        <f>IF(W21="","",IF($Y21&lt;21,"",VLOOKUP($Z21,objectif!$A$1:$D$199,3,FALSE)))</f>
      </c>
      <c r="AD21" s="56">
        <f t="shared" si="0"/>
        <v>0</v>
      </c>
    </row>
    <row r="22" spans="1:30" ht="13.5">
      <c r="A22" s="25"/>
      <c r="B22" s="57"/>
      <c r="C22" s="57"/>
      <c r="D22" s="48"/>
      <c r="E22" s="58"/>
      <c r="F22" s="47"/>
      <c r="G22" s="64">
        <f>IF(poids!F22="","",(F22-E22)/($G$5-D22))</f>
      </c>
      <c r="H22" s="65">
        <f t="shared" si="1"/>
      </c>
      <c r="I22" s="66">
        <f>IF(F22="","",IF($H22&lt;21,"",VLOOKUP($H22,objectif!$A$1:$C$199,2)))</f>
      </c>
      <c r="J22" s="67">
        <f>IF(F22="","",IF($H22&lt;21,"",VLOOKUP($H22,objectif!$A$1:$D$199,3)))</f>
      </c>
      <c r="K22" s="47"/>
      <c r="L22" s="63">
        <f t="shared" si="2"/>
      </c>
      <c r="M22" s="60">
        <f t="shared" si="3"/>
      </c>
      <c r="N22" s="60">
        <f t="shared" si="4"/>
      </c>
      <c r="O22" s="61">
        <f>IF(K22="","",IF($M22&lt;21,"",VLOOKUP($N22,objectif!$A$1:$C$199,2)))</f>
      </c>
      <c r="P22" s="62">
        <f>IF(K22="","",IF($M22&lt;21,"",VLOOKUP($N22,objectif!$A$1:$D$199,3)))</f>
      </c>
      <c r="Q22" s="47"/>
      <c r="R22" s="63">
        <f t="shared" si="5"/>
      </c>
      <c r="S22" s="60">
        <f t="shared" si="6"/>
      </c>
      <c r="T22" s="60">
        <f t="shared" si="7"/>
      </c>
      <c r="U22" s="61">
        <f>IF(Q22="","",IF($S22&lt;21,"",VLOOKUP($T22,objectif!$A$1:$C$199,2)))</f>
      </c>
      <c r="V22" s="62">
        <f>IF(S22="","",IF($S22&lt;21,"",VLOOKUP($T22,objectif!$A$1:$D$199,3)))</f>
      </c>
      <c r="W22" s="47"/>
      <c r="X22" s="63">
        <f t="shared" si="8"/>
      </c>
      <c r="Y22" s="60">
        <f t="shared" si="9"/>
      </c>
      <c r="Z22" s="60">
        <f t="shared" si="10"/>
      </c>
      <c r="AA22" s="61">
        <f>IF(W22="","",IF($Y22&lt;21,"",VLOOKUP($Z22,objectif!$A$1:$C$199,2,FALSE)))</f>
      </c>
      <c r="AB22" s="62">
        <f>IF(W22="","",IF($Y22&lt;21,"",VLOOKUP($Z22,objectif!$A$1:$D$199,3,FALSE)))</f>
      </c>
      <c r="AD22" s="56">
        <f t="shared" si="0"/>
        <v>0</v>
      </c>
    </row>
    <row r="23" spans="1:30" ht="13.5">
      <c r="A23" s="25"/>
      <c r="B23" s="57"/>
      <c r="C23" s="57"/>
      <c r="D23" s="48"/>
      <c r="E23" s="58"/>
      <c r="F23" s="47"/>
      <c r="G23" s="64">
        <f>IF(poids!F23="","",(F23-E23)/($G$5-D23))</f>
      </c>
      <c r="H23" s="65">
        <f t="shared" si="1"/>
      </c>
      <c r="I23" s="66">
        <f>IF(F23="","",IF($H23&lt;21,"",VLOOKUP($H23,objectif!$A$1:$C$199,2)))</f>
      </c>
      <c r="J23" s="67">
        <f>IF(F23="","",IF($H23&lt;21,"",VLOOKUP($H23,objectif!$A$1:$D$199,3)))</f>
      </c>
      <c r="K23" s="47"/>
      <c r="L23" s="63">
        <f t="shared" si="2"/>
      </c>
      <c r="M23" s="60">
        <f t="shared" si="3"/>
      </c>
      <c r="N23" s="60">
        <f t="shared" si="4"/>
      </c>
      <c r="O23" s="61">
        <f>IF(K23="","",IF($M23&lt;21,"",VLOOKUP($N23,objectif!$A$1:$C$199,2)))</f>
      </c>
      <c r="P23" s="62">
        <f>IF(K23="","",IF($M23&lt;21,"",VLOOKUP($N23,objectif!$A$1:$D$199,3)))</f>
      </c>
      <c r="Q23" s="47"/>
      <c r="R23" s="63">
        <f t="shared" si="5"/>
      </c>
      <c r="S23" s="60">
        <f t="shared" si="6"/>
      </c>
      <c r="T23" s="60">
        <f t="shared" si="7"/>
      </c>
      <c r="U23" s="61">
        <f>IF(Q23="","",IF($S23&lt;21,"",VLOOKUP($T23,objectif!$A$1:$C$199,2)))</f>
      </c>
      <c r="V23" s="62">
        <f>IF(S23="","",IF($S23&lt;21,"",VLOOKUP($T23,objectif!$A$1:$D$199,3)))</f>
      </c>
      <c r="W23" s="47"/>
      <c r="X23" s="63">
        <f t="shared" si="8"/>
      </c>
      <c r="Y23" s="60">
        <f t="shared" si="9"/>
      </c>
      <c r="Z23" s="60">
        <f t="shared" si="10"/>
      </c>
      <c r="AA23" s="61">
        <f>IF(W23="","",IF($Y23&lt;21,"",VLOOKUP($Z23,objectif!$A$1:$C$199,2,FALSE)))</f>
      </c>
      <c r="AB23" s="62">
        <f>IF(W23="","",IF($Y23&lt;21,"",VLOOKUP($Z23,objectif!$A$1:$D$199,3,FALSE)))</f>
      </c>
      <c r="AD23" s="56">
        <f t="shared" si="0"/>
        <v>0</v>
      </c>
    </row>
    <row r="24" spans="1:30" ht="13.5">
      <c r="A24" s="25"/>
      <c r="B24" s="57"/>
      <c r="C24" s="57"/>
      <c r="D24" s="48"/>
      <c r="E24" s="58"/>
      <c r="F24" s="47"/>
      <c r="G24" s="64">
        <f>IF(poids!F24="","",(F24-E24)/($G$5-D24))</f>
      </c>
      <c r="H24" s="65"/>
      <c r="I24" s="66">
        <f>IF(F24="","",IF($H24&lt;21,"",VLOOKUP($H24,objectif!$A$1:$C$199,2)))</f>
      </c>
      <c r="J24" s="67">
        <f>IF(F24="","",IF($H24&lt;21,"",VLOOKUP($H24,objectif!$A$1:$D$199,3)))</f>
      </c>
      <c r="K24" s="47"/>
      <c r="L24" s="63">
        <f t="shared" si="2"/>
      </c>
      <c r="M24" s="60">
        <f t="shared" si="3"/>
      </c>
      <c r="N24" s="60">
        <f t="shared" si="4"/>
      </c>
      <c r="O24" s="61">
        <f>IF(K24="","",IF($M24&lt;21,"",VLOOKUP($N24,objectif!$A$1:$C$199,2)))</f>
      </c>
      <c r="P24" s="62">
        <f>IF(K24="","",IF($M24&lt;21,"",VLOOKUP($N24,objectif!$A$1:$D$199,3)))</f>
      </c>
      <c r="Q24" s="47"/>
      <c r="R24" s="63">
        <f t="shared" si="5"/>
      </c>
      <c r="S24" s="60">
        <f t="shared" si="6"/>
      </c>
      <c r="T24" s="60">
        <f t="shared" si="7"/>
      </c>
      <c r="U24" s="61">
        <f>IF(Q24="","",IF($S24&lt;21,"",VLOOKUP($T24,objectif!$A$1:$C$199,2)))</f>
      </c>
      <c r="V24" s="62">
        <f>IF(S24="","",IF($S24&lt;21,"",VLOOKUP($T24,objectif!$A$1:$D$199,3)))</f>
      </c>
      <c r="W24" s="47"/>
      <c r="X24" s="63">
        <f t="shared" si="8"/>
      </c>
      <c r="Y24" s="60">
        <f t="shared" si="9"/>
      </c>
      <c r="Z24" s="60">
        <f t="shared" si="10"/>
      </c>
      <c r="AA24" s="61">
        <f>IF(W24="","",IF($Y24&lt;21,"",VLOOKUP($Z24,objectif!$A$1:$C$199,2,FALSE)))</f>
      </c>
      <c r="AB24" s="62">
        <f>IF(W24="","",IF($Y24&lt;21,"",VLOOKUP($Z24,objectif!$A$1:$D$199,3,FALSE)))</f>
      </c>
      <c r="AD24" s="56">
        <f t="shared" si="0"/>
        <v>0</v>
      </c>
    </row>
    <row r="25" spans="1:30" ht="13.5">
      <c r="A25" s="25"/>
      <c r="B25" s="57"/>
      <c r="C25" s="57"/>
      <c r="D25" s="48"/>
      <c r="E25" s="58"/>
      <c r="F25" s="47"/>
      <c r="G25" s="64">
        <f>IF(poids!F25="","",(F25-E25)/($G$5-D25))</f>
      </c>
      <c r="H25" s="65"/>
      <c r="I25" s="66">
        <f>IF(F25="","",IF($H25&lt;21,"",VLOOKUP($H25,objectif!$A$1:$C$199,2)))</f>
      </c>
      <c r="J25" s="67">
        <f>IF(F25="","",IF($H25&lt;21,"",VLOOKUP($H25,objectif!$A$1:$D$199,3)))</f>
      </c>
      <c r="K25" s="47"/>
      <c r="L25" s="63">
        <f t="shared" si="2"/>
      </c>
      <c r="M25" s="60">
        <f t="shared" si="3"/>
      </c>
      <c r="N25" s="60">
        <f t="shared" si="4"/>
      </c>
      <c r="O25" s="61">
        <f>IF(K25="","",IF($M25&lt;21,"",VLOOKUP($N25,objectif!$A$1:$C$199,2)))</f>
      </c>
      <c r="P25" s="62">
        <f>IF(K25="","",IF($M25&lt;21,"",VLOOKUP($N25,objectif!$A$1:$D$199,3)))</f>
      </c>
      <c r="Q25" s="47"/>
      <c r="R25" s="63">
        <f t="shared" si="5"/>
      </c>
      <c r="S25" s="60">
        <f t="shared" si="6"/>
      </c>
      <c r="T25" s="60">
        <f t="shared" si="7"/>
      </c>
      <c r="U25" s="61">
        <f>IF(Q25="","",IF($S25&lt;21,"",VLOOKUP($T25,objectif!$A$1:$C$199,2)))</f>
      </c>
      <c r="V25" s="62">
        <f>IF(S25="","",IF($S25&lt;21,"",VLOOKUP($T25,objectif!$A$1:$D$199,3)))</f>
      </c>
      <c r="W25" s="47"/>
      <c r="X25" s="63">
        <f t="shared" si="8"/>
      </c>
      <c r="Y25" s="60">
        <f t="shared" si="9"/>
      </c>
      <c r="Z25" s="60">
        <f t="shared" si="10"/>
      </c>
      <c r="AA25" s="61">
        <f>IF(W25="","",IF($Y25&lt;21,"",VLOOKUP($Z25,objectif!$A$1:$C$199,2,FALSE)))</f>
      </c>
      <c r="AB25" s="62">
        <f>IF(W25="","",IF($Y25&lt;21,"",VLOOKUP($Z25,objectif!$A$1:$D$199,3,FALSE)))</f>
      </c>
      <c r="AD25" s="56">
        <f t="shared" si="0"/>
        <v>0</v>
      </c>
    </row>
    <row r="26" spans="1:30" ht="13.5">
      <c r="A26" s="25"/>
      <c r="B26" s="57"/>
      <c r="C26" s="57"/>
      <c r="D26" s="48"/>
      <c r="E26" s="58"/>
      <c r="F26" s="47"/>
      <c r="G26" s="64">
        <f>IF(poids!F26="","",(F26-E26)/($G$5-D26))</f>
      </c>
      <c r="H26" s="65"/>
      <c r="I26" s="66">
        <f>IF(F26="","",IF($H26&lt;21,"",VLOOKUP($H26,objectif!$A$1:$C$199,2)))</f>
      </c>
      <c r="J26" s="67">
        <f>IF(F26="","",IF($H26&lt;21,"",VLOOKUP($H26,objectif!$A$1:$D$199,3)))</f>
      </c>
      <c r="K26" s="47"/>
      <c r="L26" s="63">
        <f t="shared" si="2"/>
      </c>
      <c r="M26" s="60"/>
      <c r="N26" s="60"/>
      <c r="O26" s="61">
        <f>IF(K26="","",IF($M26&lt;21,"",VLOOKUP($N26,objectif!$A$1:$C$199,2)))</f>
      </c>
      <c r="P26" s="62">
        <f>IF(K26="","",IF($M26&lt;21,"",VLOOKUP($N26,objectif!$A$1:$D$199,3)))</f>
      </c>
      <c r="Q26" s="47"/>
      <c r="R26" s="63">
        <f t="shared" si="5"/>
      </c>
      <c r="S26" s="60">
        <f t="shared" si="6"/>
      </c>
      <c r="T26" s="60">
        <f t="shared" si="7"/>
      </c>
      <c r="U26" s="61">
        <f>IF(Q26="","",IF($S26&lt;21,"",VLOOKUP($T26,objectif!$A$1:$C$199,2)))</f>
      </c>
      <c r="V26" s="62">
        <f>IF(S26="","",IF($S26&lt;21,"",VLOOKUP($T26,objectif!$A$1:$D$199,3)))</f>
      </c>
      <c r="W26" s="47"/>
      <c r="X26" s="63">
        <f t="shared" si="8"/>
      </c>
      <c r="Y26" s="60">
        <f t="shared" si="9"/>
      </c>
      <c r="Z26" s="60">
        <f t="shared" si="10"/>
      </c>
      <c r="AA26" s="61">
        <f>IF(W26="","",IF($Y26&lt;21,"",VLOOKUP($Z26,objectif!$A$1:$C$199,2,FALSE)))</f>
      </c>
      <c r="AB26" s="62">
        <f>IF(W26="","",IF($Y26&lt;21,"",VLOOKUP($Z26,objectif!$A$1:$D$199,3,FALSE)))</f>
      </c>
      <c r="AD26" s="56">
        <f t="shared" si="0"/>
        <v>0</v>
      </c>
    </row>
    <row r="27" spans="1:30" ht="13.5">
      <c r="A27" s="25"/>
      <c r="B27" s="57"/>
      <c r="C27" s="57"/>
      <c r="D27" s="48"/>
      <c r="E27" s="58"/>
      <c r="F27" s="47"/>
      <c r="G27" s="64">
        <f>IF(poids!F27="","",(F27-E27)/($G$5-D27))</f>
      </c>
      <c r="H27" s="65"/>
      <c r="I27" s="66">
        <f>IF(F27="","",IF($H27&lt;21,"",VLOOKUP($H27,objectif!$A$1:$C$199,2)))</f>
      </c>
      <c r="J27" s="67">
        <f>IF(F27="","",IF($H27&lt;21,"",VLOOKUP($H27,objectif!$A$1:$D$199,3)))</f>
      </c>
      <c r="K27" s="47"/>
      <c r="L27" s="63">
        <f t="shared" si="2"/>
      </c>
      <c r="M27" s="60"/>
      <c r="N27" s="60"/>
      <c r="O27" s="61">
        <f>IF(K27="","",IF($M27&lt;21,"",VLOOKUP($N27,objectif!$A$1:$C$199,2)))</f>
      </c>
      <c r="P27" s="62">
        <f>IF(K27="","",IF($M27&lt;21,"",VLOOKUP($N27,objectif!$A$1:$D$199,3)))</f>
      </c>
      <c r="Q27" s="47"/>
      <c r="R27" s="63">
        <f t="shared" si="5"/>
      </c>
      <c r="S27" s="60">
        <f t="shared" si="6"/>
      </c>
      <c r="T27" s="60">
        <f t="shared" si="7"/>
      </c>
      <c r="U27" s="61">
        <f>IF(Q27="","",IF($S27&lt;21,"",VLOOKUP($T27,objectif!$A$1:$C$199,2)))</f>
      </c>
      <c r="V27" s="62">
        <f>IF(S27="","",IF($S27&lt;21,"",VLOOKUP($T27,objectif!$A$1:$D$199,3)))</f>
      </c>
      <c r="W27" s="47"/>
      <c r="X27" s="63">
        <f t="shared" si="8"/>
      </c>
      <c r="Y27" s="60">
        <f t="shared" si="9"/>
      </c>
      <c r="Z27" s="60">
        <f t="shared" si="10"/>
      </c>
      <c r="AA27" s="61">
        <f>IF(W27="","",IF($Y27&lt;21,"",VLOOKUP($Z27,objectif!$A$1:$C$199,2,FALSE)))</f>
      </c>
      <c r="AB27" s="62">
        <f>IF(W27="","",IF($Y27&lt;21,"",VLOOKUP($Z27,objectif!$A$1:$D$199,3,FALSE)))</f>
      </c>
      <c r="AD27" s="56">
        <f t="shared" si="0"/>
        <v>0</v>
      </c>
    </row>
    <row r="28" spans="1:30" ht="13.5">
      <c r="A28" s="25"/>
      <c r="B28" s="57"/>
      <c r="C28" s="57"/>
      <c r="D28" s="48"/>
      <c r="E28" s="58"/>
      <c r="F28" s="47"/>
      <c r="G28" s="64">
        <f>IF(poids!F28="","",(F28-E28)/($G$5-D28))</f>
      </c>
      <c r="H28" s="65"/>
      <c r="I28" s="66">
        <f>IF(F28="","",IF($H28&lt;21,"",VLOOKUP($H28,objectif!$A$1:$C$199,2)))</f>
      </c>
      <c r="J28" s="67">
        <f>IF(F28="","",IF($H28&lt;21,"",VLOOKUP($H28,objectif!$A$1:$D$199,3)))</f>
      </c>
      <c r="K28" s="47"/>
      <c r="L28" s="63">
        <f t="shared" si="2"/>
      </c>
      <c r="M28" s="60"/>
      <c r="N28" s="60"/>
      <c r="O28" s="61">
        <f>IF(K28="","",IF($M28&lt;21,"",VLOOKUP($N28,objectif!$A$1:$C$199,2)))</f>
      </c>
      <c r="P28" s="62">
        <f>IF(K28="","",IF($M28&lt;21,"",VLOOKUP($N28,objectif!$A$1:$D$199,3)))</f>
      </c>
      <c r="Q28" s="47"/>
      <c r="R28" s="63">
        <f t="shared" si="5"/>
      </c>
      <c r="S28" s="60">
        <f t="shared" si="6"/>
      </c>
      <c r="T28" s="60">
        <f t="shared" si="7"/>
      </c>
      <c r="U28" s="61">
        <f>IF(Q28="","",IF($S28&lt;21,"",VLOOKUP($T28,objectif!$A$1:$C$199,2)))</f>
      </c>
      <c r="V28" s="62">
        <f>IF(S28="","",IF($S28&lt;21,"",VLOOKUP($T28,objectif!$A$1:$D$199,3)))</f>
      </c>
      <c r="W28" s="47"/>
      <c r="X28" s="63">
        <f t="shared" si="8"/>
      </c>
      <c r="Y28" s="60">
        <f t="shared" si="9"/>
      </c>
      <c r="Z28" s="60">
        <f t="shared" si="10"/>
      </c>
      <c r="AA28" s="61">
        <f>IF(W28="","",IF($Y28&lt;21,"",VLOOKUP($Z28,objectif!$A$1:$C$199,2,FALSE)))</f>
      </c>
      <c r="AB28" s="62">
        <f>IF(W28="","",IF($Y28&lt;21,"",VLOOKUP($Z28,objectif!$A$1:$D$199,3,FALSE)))</f>
      </c>
      <c r="AD28" s="56">
        <f t="shared" si="0"/>
        <v>0</v>
      </c>
    </row>
    <row r="29" spans="1:30" ht="13.5">
      <c r="A29" s="25"/>
      <c r="B29" s="57"/>
      <c r="C29" s="57"/>
      <c r="D29" s="48"/>
      <c r="E29" s="58"/>
      <c r="F29" s="47"/>
      <c r="G29" s="64">
        <f>IF(poids!F29="","",(F29-E29)/($G$5-D29))</f>
      </c>
      <c r="H29" s="65"/>
      <c r="I29" s="66">
        <f>IF(F29="","",IF($H29&lt;21,"",VLOOKUP($H29,objectif!$A$1:$C$199,2)))</f>
      </c>
      <c r="J29" s="67">
        <f>IF(F29="","",IF($H29&lt;21,"",VLOOKUP($H29,objectif!$A$1:$D$199,3)))</f>
      </c>
      <c r="K29" s="47"/>
      <c r="L29" s="63">
        <f t="shared" si="2"/>
      </c>
      <c r="M29" s="60"/>
      <c r="N29" s="60"/>
      <c r="O29" s="61">
        <f>IF(K29="","",IF($M29&lt;21,"",VLOOKUP($N29,objectif!$A$1:$C$199,2)))</f>
      </c>
      <c r="P29" s="62">
        <f>IF(K29="","",IF($M29&lt;21,"",VLOOKUP($N29,objectif!$A$1:$D$199,3)))</f>
      </c>
      <c r="Q29" s="47"/>
      <c r="R29" s="63">
        <f t="shared" si="5"/>
      </c>
      <c r="S29" s="60">
        <f t="shared" si="6"/>
      </c>
      <c r="T29" s="60">
        <f t="shared" si="7"/>
      </c>
      <c r="U29" s="61">
        <f>IF(Q29="","",IF($S29&lt;21,"",VLOOKUP($T29,objectif!$A$1:$C$199,2)))</f>
      </c>
      <c r="V29" s="62">
        <f>IF(S29="","",IF($S29&lt;21,"",VLOOKUP($T29,objectif!$A$1:$D$199,3)))</f>
      </c>
      <c r="W29" s="47"/>
      <c r="X29" s="63">
        <f t="shared" si="8"/>
      </c>
      <c r="Y29" s="60">
        <f t="shared" si="9"/>
      </c>
      <c r="Z29" s="60">
        <f t="shared" si="10"/>
      </c>
      <c r="AA29" s="61">
        <f>IF(W29="","",IF($Y29&lt;21,"",VLOOKUP($Z29,objectif!$A$1:$C$199,2,FALSE)))</f>
      </c>
      <c r="AB29" s="62">
        <f>IF(W29="","",IF($Y29&lt;21,"",VLOOKUP($Z29,objectif!$A$1:$D$199,3,FALSE)))</f>
      </c>
      <c r="AD29" s="56">
        <f t="shared" si="0"/>
        <v>0</v>
      </c>
    </row>
    <row r="30" spans="1:30" ht="13.5">
      <c r="A30" s="25"/>
      <c r="B30" s="57"/>
      <c r="C30" s="57"/>
      <c r="D30" s="48"/>
      <c r="E30" s="58"/>
      <c r="F30" s="47"/>
      <c r="G30" s="64">
        <f>IF(poids!F30="","",(F30-E30)/($G$5-D30))</f>
      </c>
      <c r="H30" s="65"/>
      <c r="I30" s="66">
        <f>IF(F30="","",IF($H30&lt;21,"",VLOOKUP($H30,objectif!$A$1:$C$199,2)))</f>
      </c>
      <c r="J30" s="67">
        <f>IF(F30="","",IF($H30&lt;21,"",VLOOKUP($H30,objectif!$A$1:$D$199,3)))</f>
      </c>
      <c r="K30" s="47"/>
      <c r="L30" s="63">
        <f t="shared" si="2"/>
      </c>
      <c r="M30" s="60"/>
      <c r="N30" s="60"/>
      <c r="O30" s="61">
        <f>IF(K30="","",IF($M30&lt;21,"",VLOOKUP($N30,objectif!$A$1:$C$199,2)))</f>
      </c>
      <c r="P30" s="62">
        <f>IF(K30="","",IF($M30&lt;21,"",VLOOKUP($N30,objectif!$A$1:$D$199,3)))</f>
      </c>
      <c r="Q30" s="47"/>
      <c r="R30" s="63">
        <f t="shared" si="5"/>
      </c>
      <c r="S30" s="60">
        <f t="shared" si="6"/>
      </c>
      <c r="T30" s="60">
        <f t="shared" si="7"/>
      </c>
      <c r="U30" s="61">
        <f>IF(Q30="","",IF($S30&lt;21,"",VLOOKUP($T30,objectif!$A$1:$C$199,2)))</f>
      </c>
      <c r="V30" s="62">
        <f>IF(S30="","",IF($S30&lt;21,"",VLOOKUP($T30,objectif!$A$1:$D$199,3)))</f>
      </c>
      <c r="W30" s="47"/>
      <c r="X30" s="63">
        <f t="shared" si="8"/>
      </c>
      <c r="Y30" s="60">
        <f t="shared" si="9"/>
      </c>
      <c r="Z30" s="60">
        <f t="shared" si="10"/>
      </c>
      <c r="AA30" s="61">
        <f>IF(W30="","",IF($Y30&lt;21,"",VLOOKUP($Z30,objectif!$A$1:$C$199,2,FALSE)))</f>
      </c>
      <c r="AB30" s="62">
        <f>IF(W30="","",IF($Y30&lt;21,"",VLOOKUP($Z30,objectif!$A$1:$D$199,3,FALSE)))</f>
      </c>
      <c r="AD30" s="56">
        <f t="shared" si="0"/>
        <v>0</v>
      </c>
    </row>
    <row r="31" spans="1:30" ht="13.5">
      <c r="A31" s="25"/>
      <c r="B31" s="57"/>
      <c r="C31" s="57"/>
      <c r="D31" s="48"/>
      <c r="E31" s="58"/>
      <c r="F31" s="47"/>
      <c r="G31" s="64">
        <f>IF(poids!F31="","",(F31-E31)/($G$5-D31))</f>
      </c>
      <c r="H31" s="65"/>
      <c r="I31" s="66">
        <f>IF(F31="","",IF($H31&lt;21,"",VLOOKUP($H31,objectif!$A$1:$C$199,2)))</f>
      </c>
      <c r="J31" s="67">
        <f>IF(F31="","",IF($H31&lt;21,"",VLOOKUP($H31,objectif!$A$1:$D$199,3)))</f>
      </c>
      <c r="K31" s="47"/>
      <c r="L31" s="63">
        <f t="shared" si="2"/>
      </c>
      <c r="M31" s="60"/>
      <c r="N31" s="60"/>
      <c r="O31" s="61">
        <f>IF(K31="","",IF($M31&lt;21,"",VLOOKUP($N31,objectif!$A$1:$C$199,2)))</f>
      </c>
      <c r="P31" s="62">
        <f>IF(K31="","",IF($M31&lt;21,"",VLOOKUP($N31,objectif!$A$1:$D$199,3)))</f>
      </c>
      <c r="Q31" s="47"/>
      <c r="R31" s="63">
        <f t="shared" si="5"/>
      </c>
      <c r="S31" s="60"/>
      <c r="T31" s="60"/>
      <c r="U31" s="61">
        <f>IF(Q31="","",IF($S31&lt;21,"",VLOOKUP($T31,objectif!$A$1:$C$199,2)))</f>
      </c>
      <c r="V31" s="62">
        <f>IF(S31="","",IF($S31&lt;21,"",VLOOKUP($T31,objectif!$A$1:$D$199,3)))</f>
      </c>
      <c r="W31" s="47"/>
      <c r="X31" s="63">
        <f t="shared" si="8"/>
      </c>
      <c r="Y31" s="60"/>
      <c r="Z31" s="60"/>
      <c r="AA31" s="61">
        <f>IF(W31="","",IF($Y31&lt;21,"",VLOOKUP($Z31,objectif!$A$1:$C$199,2,FALSE)))</f>
      </c>
      <c r="AB31" s="62">
        <f>IF(W31="","",IF($Y31&lt;21,"",VLOOKUP($Z31,objectif!$A$1:$D$199,3,FALSE)))</f>
      </c>
      <c r="AD31" s="56">
        <f t="shared" si="0"/>
        <v>0</v>
      </c>
    </row>
    <row r="32" spans="1:30" ht="13.5">
      <c r="A32" s="25"/>
      <c r="B32" s="57"/>
      <c r="C32" s="57"/>
      <c r="D32" s="48"/>
      <c r="E32" s="58"/>
      <c r="F32" s="47"/>
      <c r="G32" s="64">
        <f>IF(poids!F32="","",(F32-E32)/($G$5-D32))</f>
      </c>
      <c r="H32" s="65"/>
      <c r="I32" s="66">
        <f>IF(F32="","",IF($H32&lt;21,"",VLOOKUP($H32,objectif!$A$1:$C$199,2)))</f>
      </c>
      <c r="J32" s="67">
        <f>IF(F32="","",IF($H32&lt;21,"",VLOOKUP($H32,objectif!$A$1:$D$199,3)))</f>
      </c>
      <c r="K32" s="47"/>
      <c r="L32" s="63">
        <f t="shared" si="2"/>
      </c>
      <c r="M32" s="60"/>
      <c r="N32" s="60"/>
      <c r="O32" s="61">
        <f>IF(K32="","",IF($M32&lt;21,"",VLOOKUP($N32,objectif!$A$1:$C$199,2)))</f>
      </c>
      <c r="P32" s="62">
        <f>IF(K32="","",IF($M32&lt;21,"",VLOOKUP($N32,objectif!$A$1:$D$199,3)))</f>
      </c>
      <c r="Q32" s="47"/>
      <c r="R32" s="63">
        <f t="shared" si="5"/>
      </c>
      <c r="S32" s="60"/>
      <c r="T32" s="60"/>
      <c r="U32" s="61">
        <f>IF(Q32="","",IF($S32&lt;21,"",VLOOKUP($T32,objectif!$A$1:$C$199,2)))</f>
      </c>
      <c r="V32" s="62">
        <f>IF(S32="","",IF($S32&lt;21,"",VLOOKUP($T32,objectif!$A$1:$D$199,3)))</f>
      </c>
      <c r="W32" s="47"/>
      <c r="X32" s="63">
        <f t="shared" si="8"/>
      </c>
      <c r="Y32" s="60"/>
      <c r="Z32" s="60"/>
      <c r="AA32" s="61">
        <f>IF(W32="","",IF($Y32&lt;21,"",VLOOKUP($Z32,objectif!$A$1:$C$199,2,FALSE)))</f>
      </c>
      <c r="AB32" s="62">
        <f>IF(W32="","",IF($Y32&lt;21,"",VLOOKUP($Z32,objectif!$A$1:$D$199,3,FALSE)))</f>
      </c>
      <c r="AD32" s="56">
        <f t="shared" si="0"/>
        <v>0</v>
      </c>
    </row>
    <row r="33" spans="1:30" ht="13.5">
      <c r="A33" s="25"/>
      <c r="B33" s="57"/>
      <c r="C33" s="57"/>
      <c r="D33" s="48"/>
      <c r="E33" s="58"/>
      <c r="F33" s="47"/>
      <c r="G33" s="64">
        <f>IF(poids!F33="","",(F33-E33)/($G$5-D33))</f>
      </c>
      <c r="H33" s="65"/>
      <c r="I33" s="66">
        <f>IF(F33="","",IF($H33&lt;21,"",VLOOKUP($H33,objectif!$A$1:$C$199,2)))</f>
      </c>
      <c r="J33" s="67">
        <f>IF(F33="","",IF($H33&lt;21,"",VLOOKUP($H33,objectif!$A$1:$D$199,3)))</f>
      </c>
      <c r="K33" s="47"/>
      <c r="L33" s="63">
        <f t="shared" si="2"/>
      </c>
      <c r="M33" s="60"/>
      <c r="N33" s="60"/>
      <c r="O33" s="61">
        <f>IF(K33="","",IF($M33&lt;21,"",VLOOKUP($N33,objectif!$A$1:$C$199,2)))</f>
      </c>
      <c r="P33" s="62">
        <f>IF(K33="","",IF($M33&lt;21,"",VLOOKUP($N33,objectif!$A$1:$D$199,3)))</f>
      </c>
      <c r="Q33" s="47"/>
      <c r="R33" s="63">
        <f t="shared" si="5"/>
      </c>
      <c r="S33" s="60"/>
      <c r="T33" s="60"/>
      <c r="U33" s="61">
        <f>IF(Q33="","",IF($S33&lt;21,"",VLOOKUP($T33,objectif!$A$1:$C$199,2)))</f>
      </c>
      <c r="V33" s="62">
        <f>IF(S33="","",IF($S33&lt;21,"",VLOOKUP($T33,objectif!$A$1:$D$199,3)))</f>
      </c>
      <c r="W33" s="47"/>
      <c r="X33" s="63">
        <f t="shared" si="8"/>
      </c>
      <c r="Y33" s="60"/>
      <c r="Z33" s="60"/>
      <c r="AA33" s="61">
        <f>IF(W33="","",IF($Y33&lt;21,"",VLOOKUP($Z33,objectif!$A$1:$C$199,2,FALSE)))</f>
      </c>
      <c r="AB33" s="62">
        <f>IF(W33="","",IF($Y33&lt;21,"",VLOOKUP($Z33,objectif!$A$1:$D$199,3,FALSE)))</f>
      </c>
      <c r="AD33" s="56">
        <f t="shared" si="0"/>
        <v>0</v>
      </c>
    </row>
    <row r="34" spans="1:30" ht="13.5">
      <c r="A34" s="25"/>
      <c r="B34" s="57"/>
      <c r="C34" s="57"/>
      <c r="D34" s="48"/>
      <c r="E34" s="58"/>
      <c r="F34" s="47"/>
      <c r="G34" s="64">
        <f>IF(poids!F34="","",(F34-E34)/($G$5-D34))</f>
      </c>
      <c r="H34" s="65"/>
      <c r="I34" s="66">
        <f>IF(F34="","",IF($H34&lt;21,"",VLOOKUP($H34,objectif!$A$1:$C$199,2)))</f>
      </c>
      <c r="J34" s="67">
        <f>IF(F34="","",IF($H34&lt;21,"",VLOOKUP($H34,objectif!$A$1:$D$199,3)))</f>
      </c>
      <c r="K34" s="47"/>
      <c r="L34" s="63">
        <f t="shared" si="2"/>
      </c>
      <c r="M34" s="60"/>
      <c r="N34" s="60"/>
      <c r="O34" s="61">
        <f>IF(K34="","",IF($M34&lt;21,"",VLOOKUP($N34,objectif!$A$1:$C$199,2)))</f>
      </c>
      <c r="P34" s="62">
        <f>IF(K34="","",IF($M34&lt;21,"",VLOOKUP($N34,objectif!$A$1:$D$199,3)))</f>
      </c>
      <c r="Q34" s="47"/>
      <c r="R34" s="63">
        <f t="shared" si="5"/>
      </c>
      <c r="S34" s="60"/>
      <c r="T34" s="60"/>
      <c r="U34" s="61">
        <f>IF(Q34="","",IF($S34&lt;21,"",VLOOKUP($T34,objectif!$A$1:$C$199,2)))</f>
      </c>
      <c r="V34" s="62">
        <f>IF(S34="","",IF($S34&lt;21,"",VLOOKUP($T34,objectif!$A$1:$D$199,3)))</f>
      </c>
      <c r="W34" s="47"/>
      <c r="X34" s="63">
        <f t="shared" si="8"/>
      </c>
      <c r="Y34" s="60"/>
      <c r="Z34" s="60"/>
      <c r="AA34" s="61">
        <f>IF(W34="","",IF($Y34&lt;21,"",VLOOKUP($Z34,objectif!$A$1:$C$199,2,FALSE)))</f>
      </c>
      <c r="AB34" s="62">
        <f>IF(W34="","",IF($Y34&lt;21,"",VLOOKUP($Z34,objectif!$A$1:$D$199,3,FALSE)))</f>
      </c>
      <c r="AD34" s="56">
        <f t="shared" si="0"/>
        <v>0</v>
      </c>
    </row>
    <row r="35" spans="1:30" ht="13.5">
      <c r="A35" s="25"/>
      <c r="B35" s="57"/>
      <c r="C35" s="57"/>
      <c r="D35" s="48"/>
      <c r="E35" s="58"/>
      <c r="F35" s="47"/>
      <c r="G35" s="64">
        <f>IF(poids!F35="","",(F35-E35)/($G$5-D35))</f>
      </c>
      <c r="H35" s="65"/>
      <c r="I35" s="66">
        <f>IF(F35="","",IF($H35&lt;21,"",VLOOKUP($H35,objectif!$A$1:$C$199,2)))</f>
      </c>
      <c r="J35" s="67">
        <f>IF(F35="","",IF($H35&lt;21,"",VLOOKUP($H35,objectif!$A$1:$D$199,3)))</f>
      </c>
      <c r="K35" s="47"/>
      <c r="L35" s="63">
        <f t="shared" si="2"/>
      </c>
      <c r="M35" s="60"/>
      <c r="N35" s="60"/>
      <c r="O35" s="61">
        <f>IF(K35="","",IF($M35&lt;21,"",VLOOKUP($N35,objectif!$A$1:$C$199,2)))</f>
      </c>
      <c r="P35" s="62">
        <f>IF(K35="","",IF($M35&lt;21,"",VLOOKUP($N35,objectif!$A$1:$D$199,3)))</f>
      </c>
      <c r="Q35" s="47"/>
      <c r="R35" s="63">
        <f t="shared" si="5"/>
      </c>
      <c r="S35" s="60"/>
      <c r="T35" s="60"/>
      <c r="U35" s="61">
        <f>IF(Q35="","",IF($S35&lt;21,"",VLOOKUP($T35,objectif!$A$1:$C$199,2)))</f>
      </c>
      <c r="V35" s="62">
        <f>IF(S35="","",IF($S35&lt;21,"",VLOOKUP($T35,objectif!$A$1:$D$199,3)))</f>
      </c>
      <c r="W35" s="47"/>
      <c r="X35" s="63">
        <f t="shared" si="8"/>
      </c>
      <c r="Y35" s="60"/>
      <c r="Z35" s="60"/>
      <c r="AA35" s="61">
        <f>IF(W35="","",IF($Y35&lt;21,"",VLOOKUP($Z35,objectif!$A$1:$C$199,2,FALSE)))</f>
      </c>
      <c r="AB35" s="62">
        <f>IF(W35="","",IF($Y35&lt;21,"",VLOOKUP($Z35,objectif!$A$1:$D$199,3,FALSE)))</f>
      </c>
      <c r="AD35" s="56">
        <f t="shared" si="0"/>
        <v>0</v>
      </c>
    </row>
    <row r="36" spans="1:30" ht="13.5">
      <c r="A36" s="25"/>
      <c r="B36" s="57"/>
      <c r="C36" s="57"/>
      <c r="D36" s="48"/>
      <c r="E36" s="58"/>
      <c r="F36" s="47"/>
      <c r="G36" s="64">
        <f>IF(poids!F36="","",(F36-E36)/($G$5-D36))</f>
      </c>
      <c r="H36" s="65"/>
      <c r="I36" s="66">
        <f>IF(F36="","",IF($H36&lt;21,"",VLOOKUP($H36,objectif!$A$1:$C$199,2)))</f>
      </c>
      <c r="J36" s="67">
        <f>IF(F36="","",IF($H36&lt;21,"",VLOOKUP($H36,objectif!$A$1:$D$199,3)))</f>
      </c>
      <c r="K36" s="47"/>
      <c r="L36" s="63">
        <f t="shared" si="2"/>
      </c>
      <c r="M36" s="60">
        <f t="shared" si="3"/>
      </c>
      <c r="N36" s="60">
        <f t="shared" si="4"/>
      </c>
      <c r="O36" s="61">
        <f>IF(K36="","",IF($M36&lt;21,"",VLOOKUP($N36,objectif!$A$1:$C$199,2)))</f>
      </c>
      <c r="P36" s="62">
        <f>IF(K36="","",IF($M36&lt;21,"",VLOOKUP($N36,objectif!$A$1:$D$199,3)))</f>
      </c>
      <c r="Q36" s="47"/>
      <c r="R36" s="63">
        <f t="shared" si="5"/>
      </c>
      <c r="S36" s="60">
        <f t="shared" si="6"/>
      </c>
      <c r="T36" s="60">
        <f t="shared" si="7"/>
      </c>
      <c r="U36" s="61">
        <f>IF(Q36="","",IF($S36&lt;21,"",VLOOKUP($T36,objectif!$A$1:$C$199,2)))</f>
      </c>
      <c r="V36" s="62">
        <f>IF(S36="","",IF($S36&lt;21,"",VLOOKUP($T36,objectif!$A$1:$D$199,3)))</f>
      </c>
      <c r="W36" s="47"/>
      <c r="X36" s="63">
        <f t="shared" si="8"/>
      </c>
      <c r="Y36" s="60">
        <f t="shared" si="9"/>
      </c>
      <c r="Z36" s="60">
        <f t="shared" si="10"/>
      </c>
      <c r="AA36" s="61">
        <f>IF(W36="","",IF($Y36&lt;21,"",VLOOKUP($Z36,objectif!$A$1:$C$199,2,FALSE)))</f>
      </c>
      <c r="AB36" s="62">
        <f>IF(W36="","",IF($Y36&lt;21,"",VLOOKUP($Z36,objectif!$A$1:$D$199,3,FALSE)))</f>
      </c>
      <c r="AD36" s="56">
        <f t="shared" si="0"/>
        <v>0</v>
      </c>
    </row>
    <row r="37" spans="1:30" ht="13.5">
      <c r="A37" s="25"/>
      <c r="B37" s="57"/>
      <c r="C37" s="57"/>
      <c r="D37" s="48"/>
      <c r="E37" s="58"/>
      <c r="F37" s="47"/>
      <c r="G37" s="64">
        <f>IF(poids!F37="","",(F37-E37)/($G$5-D37))</f>
      </c>
      <c r="H37" s="65"/>
      <c r="I37" s="66">
        <f>IF(F37="","",IF($H37&lt;21,"",VLOOKUP($H37,objectif!$A$1:$C$199,2)))</f>
      </c>
      <c r="J37" s="67">
        <f>IF(F37="","",IF($H37&lt;21,"",VLOOKUP($H37,objectif!$A$1:$D$199,3)))</f>
      </c>
      <c r="K37" s="47"/>
      <c r="L37" s="63">
        <f t="shared" si="2"/>
      </c>
      <c r="M37" s="60">
        <f t="shared" si="3"/>
      </c>
      <c r="N37" s="60">
        <f t="shared" si="4"/>
      </c>
      <c r="O37" s="61">
        <f>IF(K37="","",IF($M37&lt;21,"",VLOOKUP($N37,objectif!$A$1:$C$199,2)))</f>
      </c>
      <c r="P37" s="62">
        <f>IF(K37="","",IF($M37&lt;21,"",VLOOKUP($N37,objectif!$A$1:$D$199,3)))</f>
      </c>
      <c r="Q37" s="47"/>
      <c r="R37" s="63">
        <f t="shared" si="5"/>
      </c>
      <c r="S37" s="60">
        <f t="shared" si="6"/>
      </c>
      <c r="T37" s="60">
        <f t="shared" si="7"/>
      </c>
      <c r="U37" s="61">
        <f>IF(Q37="","",IF($S37&lt;21,"",VLOOKUP($T37,objectif!$A$1:$C$199,2)))</f>
      </c>
      <c r="V37" s="62">
        <f>IF(S37="","",IF($S37&lt;21,"",VLOOKUP($T37,objectif!$A$1:$D$199,3)))</f>
      </c>
      <c r="W37" s="47"/>
      <c r="X37" s="63">
        <f t="shared" si="8"/>
      </c>
      <c r="Y37" s="60">
        <f t="shared" si="9"/>
      </c>
      <c r="Z37" s="60">
        <f t="shared" si="10"/>
      </c>
      <c r="AA37" s="61">
        <f>IF(W37="","",IF($Y37&lt;21,"",VLOOKUP($Z37,objectif!$A$1:$C$199,2,FALSE)))</f>
      </c>
      <c r="AB37" s="62">
        <f>IF(W37="","",IF($Y37&lt;21,"",VLOOKUP($Z37,objectif!$A$1:$D$199,3,FALSE)))</f>
      </c>
      <c r="AD37" s="56">
        <f t="shared" si="0"/>
        <v>0</v>
      </c>
    </row>
    <row r="38" spans="1:30" ht="13.5">
      <c r="A38" s="25"/>
      <c r="B38" s="57"/>
      <c r="C38" s="57"/>
      <c r="D38" s="48"/>
      <c r="E38" s="58"/>
      <c r="F38" s="47"/>
      <c r="G38" s="64">
        <f>IF(poids!F38="","",(F38-E38)/($G$5-D38))</f>
      </c>
      <c r="H38" s="65"/>
      <c r="I38" s="66">
        <f>IF(F38="","",IF($H38&lt;21,"",VLOOKUP($H38,objectif!$A$1:$C$199,2)))</f>
      </c>
      <c r="J38" s="67">
        <f>IF(F38="","",IF($H38&lt;21,"",VLOOKUP($H38,objectif!$A$1:$D$199,3)))</f>
      </c>
      <c r="K38" s="47"/>
      <c r="L38" s="63">
        <f t="shared" si="2"/>
      </c>
      <c r="M38" s="60">
        <f t="shared" si="3"/>
      </c>
      <c r="N38" s="60">
        <f t="shared" si="4"/>
      </c>
      <c r="O38" s="61">
        <f>IF(K38="","",IF($M38&lt;21,"",VLOOKUP($N38,objectif!$A$1:$C$199,2)))</f>
      </c>
      <c r="P38" s="62">
        <f>IF(K38="","",IF($M38&lt;21,"",VLOOKUP($N38,objectif!$A$1:$D$199,3)))</f>
      </c>
      <c r="Q38" s="47"/>
      <c r="R38" s="63">
        <f t="shared" si="5"/>
      </c>
      <c r="S38" s="60">
        <f t="shared" si="6"/>
      </c>
      <c r="T38" s="60">
        <f t="shared" si="7"/>
      </c>
      <c r="U38" s="61">
        <f>IF(Q38="","",IF($S38&lt;21,"",VLOOKUP($T38,objectif!$A$1:$C$199,2)))</f>
      </c>
      <c r="V38" s="62">
        <f>IF(S38="","",IF($S38&lt;21,"",VLOOKUP($T38,objectif!$A$1:$D$199,3)))</f>
      </c>
      <c r="W38" s="47"/>
      <c r="X38" s="63">
        <f t="shared" si="8"/>
      </c>
      <c r="Y38" s="60">
        <f t="shared" si="9"/>
      </c>
      <c r="Z38" s="60">
        <f t="shared" si="10"/>
      </c>
      <c r="AA38" s="61">
        <f>IF(W38="","",IF($Y38&lt;21,"",VLOOKUP($Z38,objectif!$A$1:$C$199,2,FALSE)))</f>
      </c>
      <c r="AB38" s="62">
        <f>IF(W38="","",IF($Y38&lt;21,"",VLOOKUP($Z38,objectif!$A$1:$D$199,3,FALSE)))</f>
      </c>
      <c r="AD38" s="56">
        <f t="shared" si="0"/>
        <v>0</v>
      </c>
    </row>
    <row r="39" spans="1:30" ht="13.5">
      <c r="A39" s="25"/>
      <c r="B39" s="57"/>
      <c r="C39" s="57"/>
      <c r="D39" s="48"/>
      <c r="E39" s="58"/>
      <c r="F39" s="47"/>
      <c r="G39" s="64">
        <f>IF(poids!F39="","",(F39-E39)/($G$5-D39))</f>
      </c>
      <c r="H39" s="65"/>
      <c r="I39" s="66">
        <f>IF(F39="","",IF($H39&lt;21,"",VLOOKUP($H39,objectif!$A$1:$C$199,2)))</f>
      </c>
      <c r="J39" s="67">
        <f>IF(F39="","",IF($H39&lt;21,"",VLOOKUP($H39,objectif!$A$1:$D$199,3)))</f>
      </c>
      <c r="K39" s="47"/>
      <c r="L39" s="63">
        <f t="shared" si="2"/>
      </c>
      <c r="M39" s="60"/>
      <c r="N39" s="60"/>
      <c r="O39" s="61">
        <f>IF(K39="","",IF($M39&lt;21,"",VLOOKUP($N39,objectif!$A$1:$C$199,2)))</f>
      </c>
      <c r="P39" s="62">
        <f>IF(K39="","",IF($M39&lt;21,"",VLOOKUP($N39,objectif!$A$1:$D$199,3)))</f>
      </c>
      <c r="Q39" s="47"/>
      <c r="R39" s="63">
        <f t="shared" si="5"/>
      </c>
      <c r="S39" s="60">
        <f t="shared" si="6"/>
      </c>
      <c r="T39" s="60">
        <f t="shared" si="7"/>
      </c>
      <c r="U39" s="61">
        <f>IF(Q39="","",IF($S39&lt;21,"",VLOOKUP($T39,objectif!$A$1:$C$199,2)))</f>
      </c>
      <c r="V39" s="62">
        <f>IF(S39="","",IF($S39&lt;21,"",VLOOKUP($T39,objectif!$A$1:$D$199,3)))</f>
      </c>
      <c r="W39" s="47"/>
      <c r="X39" s="63">
        <f t="shared" si="8"/>
      </c>
      <c r="Y39" s="60">
        <f t="shared" si="9"/>
      </c>
      <c r="Z39" s="60">
        <f t="shared" si="10"/>
      </c>
      <c r="AA39" s="61">
        <f>IF(W39="","",IF($Y39&lt;21,"",VLOOKUP($Z39,objectif!$A$1:$C$199,2,FALSE)))</f>
      </c>
      <c r="AB39" s="62">
        <f>IF(W39="","",IF($Y39&lt;21,"",VLOOKUP($Z39,objectif!$A$1:$D$199,3,FALSE)))</f>
      </c>
      <c r="AD39" s="56">
        <f t="shared" si="0"/>
        <v>0</v>
      </c>
    </row>
    <row r="40" spans="1:30" ht="13.5">
      <c r="A40" s="25"/>
      <c r="B40" s="57"/>
      <c r="C40" s="57"/>
      <c r="D40" s="48"/>
      <c r="E40" s="58"/>
      <c r="F40" s="47"/>
      <c r="G40" s="64">
        <f>IF(poids!F40="","",(F40-E40)/($G$5-D40))</f>
      </c>
      <c r="H40" s="65"/>
      <c r="I40" s="66">
        <f>IF(F40="","",IF($H40&lt;21,"",VLOOKUP($H40,objectif!$A$1:$C$199,2)))</f>
      </c>
      <c r="J40" s="67">
        <f>IF(F40="","",IF($H40&lt;21,"",VLOOKUP($H40,objectif!$A$1:$D$199,3)))</f>
      </c>
      <c r="K40" s="47"/>
      <c r="L40" s="63">
        <f t="shared" si="2"/>
      </c>
      <c r="M40" s="60">
        <f t="shared" si="3"/>
      </c>
      <c r="N40" s="60">
        <f t="shared" si="4"/>
      </c>
      <c r="O40" s="61">
        <f>IF(K40="","",IF($M40&lt;21,"",VLOOKUP($N40,objectif!$A$1:$C$199,2)))</f>
      </c>
      <c r="P40" s="62">
        <f>IF(K40="","",IF($M40&lt;21,"",VLOOKUP($N40,objectif!$A$1:$D$199,3)))</f>
      </c>
      <c r="Q40" s="47"/>
      <c r="R40" s="63">
        <f t="shared" si="5"/>
      </c>
      <c r="S40" s="60">
        <f t="shared" si="6"/>
      </c>
      <c r="T40" s="60">
        <f t="shared" si="7"/>
      </c>
      <c r="U40" s="61">
        <f>IF(Q40="","",IF($S40&lt;21,"",VLOOKUP($T40,objectif!$A$1:$C$199,2)))</f>
      </c>
      <c r="V40" s="62">
        <f>IF(S40="","",IF($S40&lt;21,"",VLOOKUP($T40,objectif!$A$1:$D$199,3)))</f>
      </c>
      <c r="W40" s="47"/>
      <c r="X40" s="63">
        <f t="shared" si="8"/>
      </c>
      <c r="Y40" s="60">
        <f t="shared" si="9"/>
      </c>
      <c r="Z40" s="60">
        <f t="shared" si="10"/>
      </c>
      <c r="AA40" s="61">
        <f>IF(W40="","",IF($Y40&lt;21,"",VLOOKUP($Z40,objectif!$A$1:$C$199,2,FALSE)))</f>
      </c>
      <c r="AB40" s="62">
        <f>IF(W40="","",IF($Y40&lt;21,"",VLOOKUP($Z40,objectif!$A$1:$D$199,3,FALSE)))</f>
      </c>
      <c r="AD40" s="56">
        <f t="shared" si="0"/>
        <v>0</v>
      </c>
    </row>
    <row r="41" spans="1:30" ht="13.5">
      <c r="A41" s="25"/>
      <c r="B41" s="57"/>
      <c r="C41" s="57"/>
      <c r="D41" s="48"/>
      <c r="E41" s="58"/>
      <c r="F41" s="47"/>
      <c r="G41" s="64">
        <f>IF(poids!F41="","",(F41-E41)/($G$5-D41))</f>
      </c>
      <c r="H41" s="65"/>
      <c r="I41" s="66">
        <f>IF(F41="","",IF($H41&lt;21,"",VLOOKUP($H41,objectif!$A$1:$C$199,2)))</f>
      </c>
      <c r="J41" s="67">
        <f>IF(F41="","",IF($H41&lt;21,"",VLOOKUP($H41,objectif!$A$1:$D$199,3)))</f>
      </c>
      <c r="K41" s="47"/>
      <c r="L41" s="63">
        <f t="shared" si="2"/>
      </c>
      <c r="M41" s="60"/>
      <c r="N41" s="60"/>
      <c r="O41" s="61">
        <f>IF(K41="","",IF($M41&lt;21,"",VLOOKUP($N41,objectif!$A$1:$C$199,2)))</f>
      </c>
      <c r="P41" s="62">
        <f>IF(K41="","",IF($M41&lt;21,"",VLOOKUP($N41,objectif!$A$1:$D$199,3)))</f>
      </c>
      <c r="Q41" s="47"/>
      <c r="R41" s="63">
        <f t="shared" si="5"/>
      </c>
      <c r="S41" s="60">
        <f t="shared" si="6"/>
      </c>
      <c r="T41" s="60">
        <f t="shared" si="7"/>
      </c>
      <c r="U41" s="61">
        <f>IF(Q41="","",IF($S41&lt;21,"",VLOOKUP($T41,objectif!$A$1:$C$199,2)))</f>
      </c>
      <c r="V41" s="62">
        <f>IF(S41="","",IF($S41&lt;21,"",VLOOKUP($T41,objectif!$A$1:$D$199,3)))</f>
      </c>
      <c r="W41" s="47"/>
      <c r="X41" s="63">
        <f t="shared" si="8"/>
      </c>
      <c r="Y41" s="60">
        <f t="shared" si="9"/>
      </c>
      <c r="Z41" s="60">
        <f t="shared" si="10"/>
      </c>
      <c r="AA41" s="61">
        <f>IF(W41="","",IF($Y41&lt;21,"",VLOOKUP($Z41,objectif!$A$1:$C$199,2,FALSE)))</f>
      </c>
      <c r="AB41" s="62">
        <f>IF(W41="","",IF($Y41&lt;21,"",VLOOKUP($Z41,objectif!$A$1:$D$199,3,FALSE)))</f>
      </c>
      <c r="AD41" s="56">
        <f t="shared" si="0"/>
        <v>0</v>
      </c>
    </row>
    <row r="42" spans="1:30" ht="13.5">
      <c r="A42" s="25"/>
      <c r="B42" s="57"/>
      <c r="C42" s="57"/>
      <c r="D42" s="48"/>
      <c r="E42" s="58"/>
      <c r="F42" s="47"/>
      <c r="G42" s="64">
        <f>IF(poids!F42="","",(F42-E42)/($G$5-D42))</f>
      </c>
      <c r="H42" s="65"/>
      <c r="I42" s="66">
        <f>IF(F42="","",IF($H42&lt;21,"",VLOOKUP($H42,objectif!$A$1:$C$199,2)))</f>
      </c>
      <c r="J42" s="67">
        <f>IF(F42="","",IF($H42&lt;21,"",VLOOKUP($H42,objectif!$A$1:$D$199,3)))</f>
      </c>
      <c r="K42" s="47"/>
      <c r="L42" s="63">
        <f t="shared" si="2"/>
      </c>
      <c r="M42" s="60"/>
      <c r="N42" s="60"/>
      <c r="O42" s="61">
        <f>IF(K42="","",IF($M42&lt;21,"",VLOOKUP($N42,objectif!$A$1:$C$199,2)))</f>
      </c>
      <c r="P42" s="62">
        <f>IF(K42="","",IF($M42&lt;21,"",VLOOKUP($N42,objectif!$A$1:$D$199,3)))</f>
      </c>
      <c r="Q42" s="47"/>
      <c r="R42" s="63">
        <f t="shared" si="5"/>
      </c>
      <c r="S42" s="60">
        <f t="shared" si="6"/>
      </c>
      <c r="T42" s="60">
        <f t="shared" si="7"/>
      </c>
      <c r="U42" s="61">
        <f>IF(Q42="","",IF($S42&lt;21,"",VLOOKUP($T42,objectif!$A$1:$C$199,2)))</f>
      </c>
      <c r="V42" s="62">
        <f>IF(S42="","",IF($S42&lt;21,"",VLOOKUP($T42,objectif!$A$1:$D$199,3)))</f>
      </c>
      <c r="W42" s="47"/>
      <c r="X42" s="63">
        <f t="shared" si="8"/>
      </c>
      <c r="Y42" s="60">
        <f t="shared" si="9"/>
      </c>
      <c r="Z42" s="60">
        <f t="shared" si="10"/>
      </c>
      <c r="AA42" s="61">
        <f>IF(W42="","",IF($Y42&lt;21,"",VLOOKUP($Z42,objectif!$A$1:$C$199,2,FALSE)))</f>
      </c>
      <c r="AB42" s="62">
        <f>IF(W42="","",IF($Y42&lt;21,"",VLOOKUP($Z42,objectif!$A$1:$D$199,3,FALSE)))</f>
      </c>
      <c r="AD42" s="56">
        <f t="shared" si="0"/>
        <v>0</v>
      </c>
    </row>
    <row r="43" spans="1:30" ht="13.5">
      <c r="A43" s="25"/>
      <c r="B43" s="57"/>
      <c r="C43" s="57"/>
      <c r="D43" s="48"/>
      <c r="E43" s="58"/>
      <c r="F43" s="47"/>
      <c r="G43" s="64">
        <f>IF(poids!F43="","",(F43-E43)/($G$5-D43))</f>
      </c>
      <c r="H43" s="65"/>
      <c r="I43" s="66">
        <f>IF(F43="","",IF($H43&lt;21,"",VLOOKUP($H43,objectif!$A$1:$C$199,2)))</f>
      </c>
      <c r="J43" s="67">
        <f>IF(F43="","",IF($H43&lt;21,"",VLOOKUP($H43,objectif!$A$1:$D$199,3)))</f>
      </c>
      <c r="K43" s="47"/>
      <c r="L43" s="63">
        <f t="shared" si="2"/>
      </c>
      <c r="M43" s="60">
        <f t="shared" si="3"/>
      </c>
      <c r="N43" s="60">
        <f t="shared" si="4"/>
      </c>
      <c r="O43" s="61">
        <f>IF(K43="","",IF($M43&lt;21,"",VLOOKUP($N43,objectif!$A$1:$C$199,2)))</f>
      </c>
      <c r="P43" s="62">
        <f>IF(K43="","",IF($M43&lt;21,"",VLOOKUP($N43,objectif!$A$1:$D$199,3)))</f>
      </c>
      <c r="Q43" s="47"/>
      <c r="R43" s="63">
        <f t="shared" si="5"/>
      </c>
      <c r="S43" s="60">
        <f t="shared" si="6"/>
      </c>
      <c r="T43" s="60">
        <f t="shared" si="7"/>
      </c>
      <c r="U43" s="61">
        <f>IF(Q43="","",IF($S43&lt;21,"",VLOOKUP($T43,objectif!$A$1:$C$199,2)))</f>
      </c>
      <c r="V43" s="62">
        <f>IF(S43="","",IF($S43&lt;21,"",VLOOKUP($T43,objectif!$A$1:$D$199,3)))</f>
      </c>
      <c r="W43" s="47"/>
      <c r="X43" s="63">
        <f t="shared" si="8"/>
      </c>
      <c r="Y43" s="60">
        <f t="shared" si="9"/>
      </c>
      <c r="Z43" s="60">
        <f t="shared" si="10"/>
      </c>
      <c r="AA43" s="61">
        <f>IF(W43="","",IF($Y43&lt;21,"",VLOOKUP($Z43,objectif!$A$1:$C$199,2,FALSE)))</f>
      </c>
      <c r="AB43" s="62">
        <f>IF(W43="","",IF($Y43&lt;21,"",VLOOKUP($Z43,objectif!$A$1:$D$199,3,FALSE)))</f>
      </c>
      <c r="AD43" s="56">
        <f t="shared" si="0"/>
        <v>0</v>
      </c>
    </row>
    <row r="44" spans="1:30" ht="13.5">
      <c r="A44" s="25"/>
      <c r="B44" s="57"/>
      <c r="C44" s="57"/>
      <c r="D44" s="48"/>
      <c r="E44" s="58"/>
      <c r="F44" s="47"/>
      <c r="G44" s="64">
        <f>IF(poids!F44="","",(F44-E44)/($G$5-D44))</f>
      </c>
      <c r="H44" s="65"/>
      <c r="I44" s="66">
        <f>IF(F44="","",IF($H44&lt;21,"",VLOOKUP($H44,objectif!$A$1:$C$199,2)))</f>
      </c>
      <c r="J44" s="67">
        <f>IF(F44="","",IF($H44&lt;21,"",VLOOKUP($H44,objectif!$A$1:$D$199,3)))</f>
      </c>
      <c r="K44" s="47"/>
      <c r="L44" s="63">
        <f t="shared" si="2"/>
      </c>
      <c r="M44" s="60">
        <f t="shared" si="3"/>
      </c>
      <c r="N44" s="60">
        <f t="shared" si="4"/>
      </c>
      <c r="O44" s="61">
        <f>IF(K44="","",IF($M44&lt;21,"",VLOOKUP($N44,objectif!$A$1:$C$199,2)))</f>
      </c>
      <c r="P44" s="62">
        <f>IF(K44="","",IF($M44&lt;21,"",VLOOKUP($N44,objectif!$A$1:$D$199,3)))</f>
      </c>
      <c r="Q44" s="47"/>
      <c r="R44" s="63">
        <f t="shared" si="5"/>
      </c>
      <c r="S44" s="60">
        <f t="shared" si="6"/>
      </c>
      <c r="T44" s="60">
        <f t="shared" si="7"/>
      </c>
      <c r="U44" s="61">
        <f>IF(Q44="","",IF($S44&lt;21,"",VLOOKUP($T44,objectif!$A$1:$C$199,2)))</f>
      </c>
      <c r="V44" s="62">
        <f>IF(S44="","",IF($S44&lt;21,"",VLOOKUP($T44,objectif!$A$1:$D$199,3)))</f>
      </c>
      <c r="W44" s="47"/>
      <c r="X44" s="63">
        <f t="shared" si="8"/>
      </c>
      <c r="Y44" s="60">
        <f t="shared" si="9"/>
      </c>
      <c r="Z44" s="60">
        <f t="shared" si="10"/>
      </c>
      <c r="AA44" s="61">
        <f>IF(W44="","",IF($Y44&lt;21,"",VLOOKUP($Z44,objectif!$A$1:$C$199,2,FALSE)))</f>
      </c>
      <c r="AB44" s="62">
        <f>IF(W44="","",IF($Y44&lt;21,"",VLOOKUP($Z44,objectif!$A$1:$D$199,3,FALSE)))</f>
      </c>
      <c r="AD44" s="56">
        <f t="shared" si="0"/>
        <v>0</v>
      </c>
    </row>
    <row r="45" spans="1:30" ht="13.5">
      <c r="A45" s="25"/>
      <c r="B45" s="57"/>
      <c r="C45" s="57"/>
      <c r="D45" s="48"/>
      <c r="E45" s="58"/>
      <c r="F45" s="47"/>
      <c r="G45" s="64">
        <f>IF(poids!F45="","",(F45-E45)/($G$5-D45))</f>
      </c>
      <c r="H45" s="65"/>
      <c r="I45" s="66">
        <f>IF(F45="","",IF($H45&lt;21,"",VLOOKUP($H45,objectif!$A$1:$C$199,2)))</f>
      </c>
      <c r="J45" s="67">
        <f>IF(F45="","",IF($H45&lt;21,"",VLOOKUP($H45,objectif!$A$1:$D$199,3)))</f>
      </c>
      <c r="K45" s="47"/>
      <c r="L45" s="63">
        <f t="shared" si="2"/>
      </c>
      <c r="M45" s="60"/>
      <c r="N45" s="60"/>
      <c r="O45" s="61">
        <f>IF(K45="","",IF($M45&lt;21,"",VLOOKUP($N45,objectif!$A$1:$C$199,2)))</f>
      </c>
      <c r="P45" s="62">
        <f>IF(K45="","",IF($M45&lt;21,"",VLOOKUP($N45,objectif!$A$1:$D$199,3)))</f>
      </c>
      <c r="Q45" s="47"/>
      <c r="R45" s="63">
        <f t="shared" si="5"/>
      </c>
      <c r="S45" s="60"/>
      <c r="T45" s="60"/>
      <c r="U45" s="61">
        <f>IF(Q45="","",IF($S45&lt;21,"",VLOOKUP($T45,objectif!$A$1:$C$199,2)))</f>
      </c>
      <c r="V45" s="62">
        <f>IF(S45="","",IF($S45&lt;21,"",VLOOKUP($T45,objectif!$A$1:$D$199,3)))</f>
      </c>
      <c r="W45" s="47"/>
      <c r="X45" s="63">
        <f t="shared" si="8"/>
      </c>
      <c r="Y45" s="60"/>
      <c r="Z45" s="60"/>
      <c r="AA45" s="61">
        <f>IF(W45="","",IF($Y45&lt;21,"",VLOOKUP($Z45,objectif!$A$1:$C$199,2,FALSE)))</f>
      </c>
      <c r="AB45" s="62">
        <f>IF(W45="","",IF($Y45&lt;21,"",VLOOKUP($Z45,objectif!$A$1:$D$199,3,FALSE)))</f>
      </c>
      <c r="AD45" s="56">
        <f t="shared" si="0"/>
        <v>0</v>
      </c>
    </row>
    <row r="46" spans="1:30" ht="13.5">
      <c r="A46" s="25"/>
      <c r="B46" s="57"/>
      <c r="C46" s="57"/>
      <c r="D46" s="48"/>
      <c r="E46" s="58"/>
      <c r="F46" s="47"/>
      <c r="G46" s="64">
        <f>IF(poids!F46="","",(F46-E46)/($G$5-D46))</f>
      </c>
      <c r="H46" s="65"/>
      <c r="I46" s="66">
        <f>IF(F46="","",IF($H46&lt;21,"",VLOOKUP($H46,objectif!$A$1:$C$199,2)))</f>
      </c>
      <c r="J46" s="67">
        <f>IF(F46="","",IF($H46&lt;21,"",VLOOKUP($H46,objectif!$A$1:$D$199,3)))</f>
      </c>
      <c r="K46" s="47"/>
      <c r="L46" s="63">
        <f t="shared" si="2"/>
      </c>
      <c r="M46" s="60">
        <f t="shared" si="3"/>
      </c>
      <c r="N46" s="60">
        <f t="shared" si="4"/>
      </c>
      <c r="O46" s="61">
        <f>IF(K46="","",IF($M46&lt;21,"",VLOOKUP($N46,objectif!$A$1:$C$199,2)))</f>
      </c>
      <c r="P46" s="62">
        <f>IF(K46="","",IF($M46&lt;21,"",VLOOKUP($N46,objectif!$A$1:$D$199,3)))</f>
      </c>
      <c r="Q46" s="47"/>
      <c r="R46" s="63">
        <f t="shared" si="5"/>
      </c>
      <c r="S46" s="60">
        <f t="shared" si="6"/>
      </c>
      <c r="T46" s="60">
        <f t="shared" si="7"/>
      </c>
      <c r="U46" s="61">
        <f>IF(Q46="","",IF($S46&lt;21,"",VLOOKUP($T46,objectif!$A$1:$C$199,2)))</f>
      </c>
      <c r="V46" s="62">
        <f>IF(S46="","",IF($S46&lt;21,"",VLOOKUP($T46,objectif!$A$1:$D$199,3)))</f>
      </c>
      <c r="W46" s="47"/>
      <c r="X46" s="63">
        <f t="shared" si="8"/>
      </c>
      <c r="Y46" s="60">
        <f t="shared" si="9"/>
      </c>
      <c r="Z46" s="60">
        <f t="shared" si="10"/>
      </c>
      <c r="AA46" s="61">
        <f>IF(W46="","",IF($Y46&lt;21,"",VLOOKUP($Z46,objectif!$A$1:$C$199,2,FALSE)))</f>
      </c>
      <c r="AB46" s="62">
        <f>IF(W46="","",IF($Y46&lt;21,"",VLOOKUP($Z46,objectif!$A$1:$D$199,3,FALSE)))</f>
      </c>
      <c r="AD46" s="56">
        <f t="shared" si="0"/>
        <v>0</v>
      </c>
    </row>
    <row r="47" spans="1:24" ht="13.5">
      <c r="A47" s="24" t="s">
        <v>18</v>
      </c>
      <c r="B47" s="8"/>
      <c r="C47" s="8"/>
      <c r="D47" s="14">
        <f>COUNTA(A7:A46)</f>
        <v>1</v>
      </c>
      <c r="E47" s="2">
        <f>AVERAGE(E7:E46)</f>
        <v>4</v>
      </c>
      <c r="F47" s="3"/>
      <c r="G47" s="3"/>
      <c r="R47" s="3">
        <f t="shared" si="5"/>
      </c>
      <c r="S47" s="3">
        <f t="shared" si="6"/>
      </c>
      <c r="X47" s="3">
        <f>IF(W47="","",(W47-Q47)/($R$5-$L$5))</f>
      </c>
    </row>
    <row r="48" spans="1:10" ht="14.25" thickBot="1">
      <c r="A48" s="8"/>
      <c r="B48" s="8"/>
      <c r="C48" s="8"/>
      <c r="D48" s="9"/>
      <c r="E48" s="11"/>
      <c r="F48" s="21"/>
      <c r="G48" s="22"/>
      <c r="H48" s="23"/>
      <c r="I48" s="23"/>
      <c r="J48" s="53"/>
    </row>
    <row r="49" spans="1:27" ht="14.25" thickBot="1">
      <c r="A49" s="8"/>
      <c r="B49" s="8"/>
      <c r="C49" s="8"/>
      <c r="D49" s="28"/>
      <c r="E49" s="85" t="s">
        <v>17</v>
      </c>
      <c r="F49" s="86"/>
      <c r="G49" s="87"/>
      <c r="H49" s="28"/>
      <c r="I49" s="28"/>
      <c r="J49" s="54"/>
      <c r="K49" s="85" t="s">
        <v>17</v>
      </c>
      <c r="L49" s="86"/>
      <c r="M49" s="87"/>
      <c r="N49" s="28"/>
      <c r="O49" s="28"/>
      <c r="P49" s="54"/>
      <c r="Q49" s="85" t="s">
        <v>17</v>
      </c>
      <c r="R49" s="86"/>
      <c r="S49" s="87"/>
      <c r="T49" s="28"/>
      <c r="U49" s="28"/>
      <c r="V49" s="54"/>
      <c r="W49" s="85" t="s">
        <v>17</v>
      </c>
      <c r="X49" s="86"/>
      <c r="Y49" s="87"/>
      <c r="Z49" s="28"/>
      <c r="AA49" s="28"/>
    </row>
    <row r="50" spans="1:27" ht="14.25" thickBot="1">
      <c r="A50" s="8"/>
      <c r="B50" s="8"/>
      <c r="C50" s="8"/>
      <c r="D50" s="29"/>
      <c r="E50" s="17" t="s">
        <v>6</v>
      </c>
      <c r="F50" s="18"/>
      <c r="G50" s="15">
        <f>AVERAGE(F7:F46)</f>
        <v>6</v>
      </c>
      <c r="H50" s="28" t="s">
        <v>39</v>
      </c>
      <c r="I50" s="29"/>
      <c r="J50" s="55"/>
      <c r="K50" s="17" t="s">
        <v>6</v>
      </c>
      <c r="L50" s="18"/>
      <c r="M50" s="15" t="e">
        <f>_xlfn.IFERROR(AVERAGE(K7:K46),NA())</f>
        <v>#N/A</v>
      </c>
      <c r="N50" s="28" t="s">
        <v>39</v>
      </c>
      <c r="O50" s="21"/>
      <c r="P50" s="55"/>
      <c r="Q50" s="17" t="s">
        <v>6</v>
      </c>
      <c r="R50" s="18"/>
      <c r="S50" s="15" t="e">
        <f>_xlfn.IFERROR(AVERAGE(Q7:Q46),NA())</f>
        <v>#N/A</v>
      </c>
      <c r="T50" s="28" t="s">
        <v>39</v>
      </c>
      <c r="U50" s="21"/>
      <c r="V50" s="55"/>
      <c r="W50" s="17" t="s">
        <v>6</v>
      </c>
      <c r="X50" s="18"/>
      <c r="Y50" s="15" t="e">
        <f>_xlfn.IFERROR(AVERAGE(W7:W46),NA())</f>
        <v>#N/A</v>
      </c>
      <c r="Z50" s="28" t="s">
        <v>39</v>
      </c>
      <c r="AA50" s="21"/>
    </row>
    <row r="51" spans="1:27" ht="14.25" thickBot="1">
      <c r="A51" s="8"/>
      <c r="B51" s="8"/>
      <c r="C51" s="8"/>
      <c r="D51" s="29"/>
      <c r="E51" s="19" t="s">
        <v>5</v>
      </c>
      <c r="F51" s="20"/>
      <c r="G51" s="16">
        <f>AVERAGE(H7:H46)</f>
        <v>31</v>
      </c>
      <c r="H51" s="29">
        <f>VLOOKUP(G51,objectif!A1:C193,2)</f>
        <v>8.7</v>
      </c>
      <c r="I51" s="29"/>
      <c r="J51" s="55"/>
      <c r="K51" s="19" t="s">
        <v>5</v>
      </c>
      <c r="L51" s="20"/>
      <c r="M51" s="16" t="e">
        <f>_xlfn.IFERROR(AVERAGE(N7:N46),NA())</f>
        <v>#N/A</v>
      </c>
      <c r="N51" s="23" t="e">
        <f>VLOOKUP(M51,objectif!A1:C193,2)</f>
        <v>#N/A</v>
      </c>
      <c r="O51" s="23"/>
      <c r="P51" s="55"/>
      <c r="Q51" s="19" t="s">
        <v>5</v>
      </c>
      <c r="R51" s="20"/>
      <c r="S51" s="16" t="e">
        <f>_xlfn.IFERROR(AVERAGE(T7:T46),NA())</f>
        <v>#N/A</v>
      </c>
      <c r="T51" s="23" t="e">
        <f>VLOOKUP(S51,objectif!A1:C193,2)</f>
        <v>#N/A</v>
      </c>
      <c r="U51" s="23"/>
      <c r="V51" s="55"/>
      <c r="W51" s="19" t="s">
        <v>5</v>
      </c>
      <c r="X51" s="20"/>
      <c r="Y51" s="16" t="e">
        <f>_xlfn.IFERROR(AVERAGE(Z7:Z46),NA())</f>
        <v>#N/A</v>
      </c>
      <c r="Z51" s="23" t="e">
        <f>VLOOKUP(Y51,objectif!A1:C193,2)</f>
        <v>#N/A</v>
      </c>
      <c r="AA51" s="23"/>
    </row>
    <row r="52" spans="1:27" ht="14.25" thickBot="1">
      <c r="A52" s="8"/>
      <c r="B52" s="8"/>
      <c r="C52" s="8"/>
      <c r="D52" s="29"/>
      <c r="E52" s="19" t="s">
        <v>27</v>
      </c>
      <c r="F52" s="20"/>
      <c r="G52" s="12">
        <f>AVERAGE(G7:G46)</f>
        <v>0.06451612903225806</v>
      </c>
      <c r="H52" s="29"/>
      <c r="I52" s="29"/>
      <c r="J52" s="55"/>
      <c r="K52" s="19" t="s">
        <v>27</v>
      </c>
      <c r="L52" s="20"/>
      <c r="M52" s="12" t="e">
        <f>AVERAGE(L7:L46)</f>
        <v>#DIV/0!</v>
      </c>
      <c r="N52" s="22"/>
      <c r="O52" s="22"/>
      <c r="P52" s="55"/>
      <c r="Q52" s="19" t="s">
        <v>27</v>
      </c>
      <c r="R52" s="20"/>
      <c r="S52" s="12" t="e">
        <f>AVERAGE(R7:R46)</f>
        <v>#DIV/0!</v>
      </c>
      <c r="T52" s="22"/>
      <c r="U52" s="22"/>
      <c r="V52" s="55"/>
      <c r="W52" s="19" t="s">
        <v>27</v>
      </c>
      <c r="X52" s="20"/>
      <c r="Y52" s="12" t="e">
        <f>AVERAGE(X7:X46)</f>
        <v>#DIV/0!</v>
      </c>
      <c r="Z52" s="22"/>
      <c r="AA52" s="22"/>
    </row>
    <row r="53" spans="3:10" ht="13.5">
      <c r="C53" s="1"/>
      <c r="H53" s="2"/>
      <c r="I53" s="2"/>
      <c r="J53" s="50"/>
    </row>
    <row r="54" spans="3:10" ht="13.5">
      <c r="C54" s="1"/>
      <c r="G54" s="10"/>
      <c r="H54" s="2"/>
      <c r="I54" s="2"/>
      <c r="J54" s="50"/>
    </row>
    <row r="55" spans="3:10" ht="13.5">
      <c r="C55" s="1"/>
      <c r="H55" s="2"/>
      <c r="I55" s="2"/>
      <c r="J55" s="50"/>
    </row>
    <row r="56" spans="3:10" ht="13.5">
      <c r="C56" s="1"/>
      <c r="H56" s="2"/>
      <c r="I56" s="2"/>
      <c r="J56" s="50"/>
    </row>
    <row r="57" spans="3:10" ht="13.5">
      <c r="C57" s="1"/>
      <c r="H57" s="2"/>
      <c r="I57" s="2"/>
      <c r="J57" s="50"/>
    </row>
    <row r="58" spans="3:10" ht="13.5">
      <c r="C58" s="1"/>
      <c r="H58" s="2"/>
      <c r="I58" s="2"/>
      <c r="J58" s="50"/>
    </row>
    <row r="59" spans="3:10" ht="13.5">
      <c r="C59" s="1"/>
      <c r="H59" s="2"/>
      <c r="I59" s="2"/>
      <c r="J59" s="50"/>
    </row>
    <row r="60" spans="3:10" ht="13.5">
      <c r="C60" s="1"/>
      <c r="H60" s="2"/>
      <c r="I60" s="2"/>
      <c r="J60" s="50"/>
    </row>
    <row r="61" spans="3:10" ht="13.5">
      <c r="C61" s="1"/>
      <c r="H61" s="2"/>
      <c r="I61" s="2"/>
      <c r="J61" s="50"/>
    </row>
    <row r="62" spans="3:10" ht="13.5">
      <c r="C62" s="1"/>
      <c r="H62" s="2"/>
      <c r="I62" s="2"/>
      <c r="J62" s="50"/>
    </row>
    <row r="63" spans="3:10" ht="13.5">
      <c r="C63" s="1"/>
      <c r="H63" s="2"/>
      <c r="I63" s="2"/>
      <c r="J63" s="50"/>
    </row>
    <row r="64" spans="3:10" ht="13.5">
      <c r="C64" s="1"/>
      <c r="H64" s="2"/>
      <c r="I64" s="2"/>
      <c r="J64" s="50"/>
    </row>
    <row r="65" spans="3:10" ht="13.5">
      <c r="C65" s="1"/>
      <c r="H65" s="2"/>
      <c r="I65" s="2"/>
      <c r="J65" s="50"/>
    </row>
    <row r="66" spans="3:10" ht="13.5">
      <c r="C66" s="1"/>
      <c r="H66" s="2"/>
      <c r="I66" s="2"/>
      <c r="J66" s="50"/>
    </row>
    <row r="67" spans="3:10" ht="13.5">
      <c r="C67" s="1"/>
      <c r="H67" s="2"/>
      <c r="I67" s="2"/>
      <c r="J67" s="50"/>
    </row>
    <row r="68" spans="3:10" ht="13.5">
      <c r="C68" s="1"/>
      <c r="H68" s="2"/>
      <c r="I68" s="2"/>
      <c r="J68" s="50"/>
    </row>
    <row r="69" spans="3:10" ht="13.5">
      <c r="C69" s="1"/>
      <c r="H69" s="2"/>
      <c r="I69" s="2"/>
      <c r="J69" s="50"/>
    </row>
    <row r="70" spans="3:10" ht="13.5">
      <c r="C70" s="1"/>
      <c r="H70" s="2"/>
      <c r="I70" s="2"/>
      <c r="J70" s="50"/>
    </row>
    <row r="71" spans="3:10" ht="13.5">
      <c r="C71" s="1"/>
      <c r="H71" s="2"/>
      <c r="I71" s="2"/>
      <c r="J71" s="50"/>
    </row>
    <row r="72" spans="3:10" ht="13.5">
      <c r="C72" s="1"/>
      <c r="H72" s="2"/>
      <c r="I72" s="2"/>
      <c r="J72" s="50"/>
    </row>
    <row r="73" spans="3:10" ht="13.5">
      <c r="C73" s="1"/>
      <c r="H73" s="2"/>
      <c r="I73" s="2"/>
      <c r="J73" s="50"/>
    </row>
    <row r="74" spans="3:10" ht="13.5">
      <c r="C74" s="1"/>
      <c r="H74" s="2"/>
      <c r="I74" s="2"/>
      <c r="J74" s="50"/>
    </row>
    <row r="75" spans="3:10" ht="13.5">
      <c r="C75" s="1"/>
      <c r="H75" s="2"/>
      <c r="I75" s="2"/>
      <c r="J75" s="50"/>
    </row>
    <row r="76" spans="3:10" ht="13.5">
      <c r="C76" s="1"/>
      <c r="H76" s="2"/>
      <c r="I76" s="2"/>
      <c r="J76" s="50"/>
    </row>
    <row r="77" spans="3:10" ht="13.5">
      <c r="C77" s="1"/>
      <c r="H77" s="2"/>
      <c r="I77" s="2"/>
      <c r="J77" s="50"/>
    </row>
    <row r="78" spans="3:10" ht="13.5">
      <c r="C78" s="1"/>
      <c r="H78" s="2"/>
      <c r="I78" s="2"/>
      <c r="J78" s="50"/>
    </row>
    <row r="79" spans="3:10" ht="13.5">
      <c r="C79" s="1"/>
      <c r="H79" s="2"/>
      <c r="I79" s="2"/>
      <c r="J79" s="50"/>
    </row>
    <row r="80" spans="3:10" ht="13.5">
      <c r="C80" s="1"/>
      <c r="H80" s="2"/>
      <c r="I80" s="2"/>
      <c r="J80" s="50"/>
    </row>
    <row r="81" spans="3:10" ht="13.5">
      <c r="C81" s="1"/>
      <c r="H81" s="2"/>
      <c r="I81" s="2"/>
      <c r="J81" s="50"/>
    </row>
    <row r="82" spans="3:10" ht="13.5">
      <c r="C82" s="1"/>
      <c r="H82" s="2"/>
      <c r="I82" s="2"/>
      <c r="J82" s="50"/>
    </row>
    <row r="83" spans="3:10" ht="13.5">
      <c r="C83" s="1"/>
      <c r="H83" s="2"/>
      <c r="I83" s="2"/>
      <c r="J83" s="50"/>
    </row>
    <row r="84" spans="3:10" ht="13.5">
      <c r="C84" s="1"/>
      <c r="H84" s="2"/>
      <c r="I84" s="2"/>
      <c r="J84" s="50"/>
    </row>
    <row r="85" spans="3:10" ht="13.5">
      <c r="C85" s="1"/>
      <c r="H85" s="2"/>
      <c r="I85" s="2"/>
      <c r="J85" s="50"/>
    </row>
    <row r="86" spans="3:10" ht="13.5">
      <c r="C86" s="1"/>
      <c r="H86" s="2"/>
      <c r="I86" s="2"/>
      <c r="J86" s="50"/>
    </row>
    <row r="87" spans="3:10" ht="13.5">
      <c r="C87" s="1"/>
      <c r="H87" s="2"/>
      <c r="I87" s="2"/>
      <c r="J87" s="50"/>
    </row>
    <row r="88" spans="3:10" ht="13.5">
      <c r="C88" s="1"/>
      <c r="H88" s="2"/>
      <c r="I88" s="2"/>
      <c r="J88" s="50"/>
    </row>
    <row r="89" spans="3:10" ht="13.5">
      <c r="C89" s="1"/>
      <c r="H89" s="2"/>
      <c r="I89" s="2"/>
      <c r="J89" s="50"/>
    </row>
    <row r="90" spans="3:10" ht="13.5">
      <c r="C90" s="1"/>
      <c r="H90" s="2"/>
      <c r="I90" s="2"/>
      <c r="J90" s="50"/>
    </row>
    <row r="91" spans="3:10" ht="13.5">
      <c r="C91" s="1"/>
      <c r="H91" s="2"/>
      <c r="I91" s="2"/>
      <c r="J91" s="50"/>
    </row>
    <row r="92" spans="3:10" ht="13.5">
      <c r="C92" s="1"/>
      <c r="H92" s="2"/>
      <c r="I92" s="2"/>
      <c r="J92" s="50"/>
    </row>
    <row r="93" spans="3:10" ht="13.5">
      <c r="C93" s="1"/>
      <c r="H93" s="2"/>
      <c r="I93" s="2"/>
      <c r="J93" s="50"/>
    </row>
    <row r="94" spans="3:10" ht="13.5">
      <c r="C94" s="1"/>
      <c r="H94" s="2"/>
      <c r="I94" s="2"/>
      <c r="J94" s="50"/>
    </row>
    <row r="95" spans="3:10" ht="13.5">
      <c r="C95" s="1"/>
      <c r="H95" s="2"/>
      <c r="I95" s="2"/>
      <c r="J95" s="50"/>
    </row>
    <row r="96" spans="3:10" ht="13.5">
      <c r="C96" s="1"/>
      <c r="H96" s="2"/>
      <c r="I96" s="2"/>
      <c r="J96" s="50"/>
    </row>
    <row r="97" spans="3:10" ht="13.5">
      <c r="C97" s="1"/>
      <c r="H97" s="2"/>
      <c r="I97" s="2"/>
      <c r="J97" s="50"/>
    </row>
    <row r="98" spans="3:10" ht="13.5">
      <c r="C98" s="1"/>
      <c r="H98" s="2"/>
      <c r="I98" s="2"/>
      <c r="J98" s="50"/>
    </row>
    <row r="99" spans="3:10" ht="13.5">
      <c r="C99" s="1"/>
      <c r="H99" s="2"/>
      <c r="I99" s="2"/>
      <c r="J99" s="50"/>
    </row>
    <row r="100" spans="3:10" ht="13.5">
      <c r="C100" s="1"/>
      <c r="H100" s="2"/>
      <c r="I100" s="2"/>
      <c r="J100" s="50"/>
    </row>
    <row r="101" spans="3:10" ht="13.5">
      <c r="C101" s="1"/>
      <c r="H101" s="2"/>
      <c r="I101" s="2"/>
      <c r="J101" s="50"/>
    </row>
    <row r="102" spans="3:10" ht="13.5">
      <c r="C102" s="1"/>
      <c r="H102" s="2"/>
      <c r="I102" s="2"/>
      <c r="J102" s="50"/>
    </row>
    <row r="103" spans="3:10" ht="13.5">
      <c r="C103" s="1"/>
      <c r="H103" s="2"/>
      <c r="I103" s="2"/>
      <c r="J103" s="50"/>
    </row>
    <row r="104" spans="3:10" ht="13.5">
      <c r="C104" s="1"/>
      <c r="H104" s="2"/>
      <c r="I104" s="2"/>
      <c r="J104" s="50"/>
    </row>
    <row r="105" spans="3:10" ht="13.5">
      <c r="C105" s="1"/>
      <c r="H105" s="2"/>
      <c r="I105" s="2"/>
      <c r="J105" s="50"/>
    </row>
    <row r="106" spans="3:10" ht="13.5">
      <c r="C106" s="1"/>
      <c r="H106" s="2"/>
      <c r="I106" s="2"/>
      <c r="J106" s="50"/>
    </row>
    <row r="107" spans="3:10" ht="13.5">
      <c r="C107" s="1"/>
      <c r="H107" s="2"/>
      <c r="I107" s="2"/>
      <c r="J107" s="50"/>
    </row>
    <row r="108" spans="3:10" ht="13.5">
      <c r="C108" s="1"/>
      <c r="H108" s="2"/>
      <c r="I108" s="2"/>
      <c r="J108" s="50"/>
    </row>
    <row r="109" spans="3:10" ht="13.5">
      <c r="C109" s="1"/>
      <c r="H109" s="2"/>
      <c r="I109" s="2"/>
      <c r="J109" s="50"/>
    </row>
    <row r="110" spans="3:10" ht="13.5">
      <c r="C110" s="1"/>
      <c r="H110" s="2"/>
      <c r="I110" s="2"/>
      <c r="J110" s="50"/>
    </row>
    <row r="111" spans="3:10" ht="13.5">
      <c r="C111" s="1"/>
      <c r="H111" s="2"/>
      <c r="I111" s="2"/>
      <c r="J111" s="50"/>
    </row>
    <row r="112" spans="3:10" ht="13.5">
      <c r="C112" s="1"/>
      <c r="H112" s="2"/>
      <c r="I112" s="2"/>
      <c r="J112" s="50"/>
    </row>
    <row r="113" spans="3:10" ht="13.5">
      <c r="C113" s="1"/>
      <c r="H113" s="2"/>
      <c r="I113" s="2"/>
      <c r="J113" s="50"/>
    </row>
    <row r="114" spans="3:10" ht="13.5">
      <c r="C114" s="1"/>
      <c r="H114" s="2"/>
      <c r="I114" s="2"/>
      <c r="J114" s="50"/>
    </row>
    <row r="115" spans="3:10" ht="13.5">
      <c r="C115" s="1"/>
      <c r="H115" s="2"/>
      <c r="I115" s="2"/>
      <c r="J115" s="50"/>
    </row>
    <row r="116" spans="3:10" ht="13.5">
      <c r="C116" s="1"/>
      <c r="H116" s="2"/>
      <c r="I116" s="2"/>
      <c r="J116" s="50"/>
    </row>
    <row r="117" spans="3:10" ht="13.5">
      <c r="C117" s="1"/>
      <c r="H117" s="2"/>
      <c r="I117" s="2"/>
      <c r="J117" s="50"/>
    </row>
    <row r="118" spans="3:10" ht="13.5">
      <c r="C118" s="1"/>
      <c r="H118" s="2"/>
      <c r="I118" s="2"/>
      <c r="J118" s="50"/>
    </row>
    <row r="119" spans="3:10" ht="13.5">
      <c r="C119" s="1"/>
      <c r="H119" s="2"/>
      <c r="I119" s="2"/>
      <c r="J119" s="50"/>
    </row>
    <row r="120" spans="3:10" ht="13.5">
      <c r="C120" s="1"/>
      <c r="H120" s="2"/>
      <c r="I120" s="2"/>
      <c r="J120" s="50"/>
    </row>
    <row r="121" spans="3:10" ht="13.5">
      <c r="C121" s="1"/>
      <c r="H121" s="2"/>
      <c r="I121" s="2"/>
      <c r="J121" s="50"/>
    </row>
    <row r="122" spans="3:10" ht="13.5">
      <c r="C122" s="1"/>
      <c r="H122" s="2"/>
      <c r="I122" s="2"/>
      <c r="J122" s="50"/>
    </row>
    <row r="123" spans="3:10" ht="13.5">
      <c r="C123" s="1"/>
      <c r="H123" s="2"/>
      <c r="I123" s="2"/>
      <c r="J123" s="50"/>
    </row>
    <row r="124" spans="3:10" ht="13.5">
      <c r="C124" s="1"/>
      <c r="H124" s="2"/>
      <c r="I124" s="2"/>
      <c r="J124" s="50"/>
    </row>
    <row r="125" spans="3:10" ht="13.5">
      <c r="C125" s="1"/>
      <c r="H125" s="2"/>
      <c r="I125" s="2"/>
      <c r="J125" s="50"/>
    </row>
    <row r="126" spans="3:10" ht="13.5">
      <c r="C126" s="1"/>
      <c r="H126" s="2"/>
      <c r="I126" s="2"/>
      <c r="J126" s="50"/>
    </row>
    <row r="127" spans="3:10" ht="13.5">
      <c r="C127" s="1"/>
      <c r="H127" s="2"/>
      <c r="I127" s="2"/>
      <c r="J127" s="50"/>
    </row>
    <row r="128" spans="3:10" ht="13.5">
      <c r="C128" s="1"/>
      <c r="H128" s="2"/>
      <c r="I128" s="2"/>
      <c r="J128" s="50"/>
    </row>
    <row r="129" spans="3:10" ht="13.5">
      <c r="C129" s="1"/>
      <c r="H129" s="2"/>
      <c r="I129" s="2"/>
      <c r="J129" s="50"/>
    </row>
    <row r="130" spans="3:10" ht="13.5">
      <c r="C130" s="1"/>
      <c r="H130" s="2"/>
      <c r="I130" s="2"/>
      <c r="J130" s="50"/>
    </row>
    <row r="131" spans="3:10" ht="13.5">
      <c r="C131" s="1"/>
      <c r="H131" s="2"/>
      <c r="I131" s="2"/>
      <c r="J131" s="50"/>
    </row>
    <row r="132" spans="3:10" ht="13.5">
      <c r="C132" s="1"/>
      <c r="H132" s="2"/>
      <c r="I132" s="2"/>
      <c r="J132" s="50"/>
    </row>
    <row r="133" spans="3:10" ht="13.5">
      <c r="C133" s="1"/>
      <c r="H133" s="2"/>
      <c r="I133" s="2"/>
      <c r="J133" s="50"/>
    </row>
    <row r="134" spans="3:10" ht="13.5">
      <c r="C134" s="1"/>
      <c r="H134" s="2"/>
      <c r="I134" s="2"/>
      <c r="J134" s="50"/>
    </row>
    <row r="135" spans="3:10" ht="13.5">
      <c r="C135" s="1"/>
      <c r="H135" s="2"/>
      <c r="I135" s="2"/>
      <c r="J135" s="50"/>
    </row>
    <row r="136" spans="3:10" ht="13.5">
      <c r="C136" s="1"/>
      <c r="H136" s="2"/>
      <c r="I136" s="2"/>
      <c r="J136" s="50"/>
    </row>
    <row r="137" spans="3:10" ht="13.5">
      <c r="C137" s="1"/>
      <c r="H137" s="2"/>
      <c r="I137" s="2"/>
      <c r="J137" s="50"/>
    </row>
    <row r="138" spans="3:10" ht="13.5">
      <c r="C138" s="1"/>
      <c r="H138" s="2"/>
      <c r="I138" s="2"/>
      <c r="J138" s="50"/>
    </row>
    <row r="139" spans="3:10" ht="13.5">
      <c r="C139" s="1"/>
      <c r="H139" s="2"/>
      <c r="I139" s="2"/>
      <c r="J139" s="50"/>
    </row>
    <row r="140" spans="3:10" ht="13.5">
      <c r="C140" s="1"/>
      <c r="H140" s="2"/>
      <c r="I140" s="2"/>
      <c r="J140" s="50"/>
    </row>
    <row r="141" spans="3:10" ht="13.5">
      <c r="C141" s="1"/>
      <c r="H141" s="2"/>
      <c r="I141" s="2"/>
      <c r="J141" s="50"/>
    </row>
    <row r="142" spans="3:10" ht="13.5">
      <c r="C142" s="1"/>
      <c r="H142" s="2"/>
      <c r="I142" s="2"/>
      <c r="J142" s="50"/>
    </row>
    <row r="143" spans="3:10" ht="13.5">
      <c r="C143" s="1"/>
      <c r="H143" s="2"/>
      <c r="I143" s="2"/>
      <c r="J143" s="50"/>
    </row>
    <row r="144" spans="3:10" ht="13.5">
      <c r="C144" s="1"/>
      <c r="H144" s="2"/>
      <c r="I144" s="2"/>
      <c r="J144" s="50"/>
    </row>
    <row r="145" spans="3:10" ht="13.5">
      <c r="C145" s="1"/>
      <c r="H145" s="2"/>
      <c r="I145" s="2"/>
      <c r="J145" s="50"/>
    </row>
    <row r="146" spans="3:10" ht="13.5">
      <c r="C146" s="1"/>
      <c r="H146" s="2"/>
      <c r="I146" s="2"/>
      <c r="J146" s="50"/>
    </row>
    <row r="147" spans="3:10" ht="13.5">
      <c r="C147" s="1"/>
      <c r="H147" s="2"/>
      <c r="I147" s="2"/>
      <c r="J147" s="50"/>
    </row>
    <row r="148" spans="3:10" ht="13.5">
      <c r="C148" s="1"/>
      <c r="H148" s="2"/>
      <c r="I148" s="2"/>
      <c r="J148" s="50"/>
    </row>
    <row r="149" spans="3:10" ht="13.5">
      <c r="C149" s="1"/>
      <c r="H149" s="2"/>
      <c r="I149" s="2"/>
      <c r="J149" s="50"/>
    </row>
    <row r="150" spans="3:10" ht="13.5">
      <c r="C150" s="1"/>
      <c r="H150" s="2"/>
      <c r="I150" s="2"/>
      <c r="J150" s="50"/>
    </row>
    <row r="151" spans="3:10" ht="13.5">
      <c r="C151" s="1"/>
      <c r="H151" s="2"/>
      <c r="I151" s="2"/>
      <c r="J151" s="50"/>
    </row>
    <row r="152" spans="3:10" ht="13.5">
      <c r="C152" s="1"/>
      <c r="H152" s="2"/>
      <c r="I152" s="2"/>
      <c r="J152" s="50"/>
    </row>
    <row r="153" spans="3:10" ht="13.5">
      <c r="C153" s="1"/>
      <c r="H153" s="2"/>
      <c r="I153" s="2"/>
      <c r="J153" s="50"/>
    </row>
    <row r="154" spans="3:10" ht="13.5">
      <c r="C154" s="1"/>
      <c r="H154" s="2"/>
      <c r="I154" s="2"/>
      <c r="J154" s="50"/>
    </row>
    <row r="155" spans="3:10" ht="13.5">
      <c r="C155" s="1"/>
      <c r="H155" s="2"/>
      <c r="I155" s="2"/>
      <c r="J155" s="50"/>
    </row>
    <row r="156" spans="3:10" ht="13.5">
      <c r="C156" s="1"/>
      <c r="H156" s="2"/>
      <c r="I156" s="2"/>
      <c r="J156" s="50"/>
    </row>
    <row r="157" spans="3:10" ht="13.5">
      <c r="C157" s="1"/>
      <c r="H157" s="2"/>
      <c r="I157" s="2"/>
      <c r="J157" s="50"/>
    </row>
    <row r="158" spans="3:10" ht="13.5">
      <c r="C158" s="1"/>
      <c r="H158" s="2"/>
      <c r="I158" s="2"/>
      <c r="J158" s="50"/>
    </row>
    <row r="159" spans="3:10" ht="13.5">
      <c r="C159" s="1"/>
      <c r="H159" s="2"/>
      <c r="I159" s="2"/>
      <c r="J159" s="50"/>
    </row>
    <row r="160" spans="3:10" ht="13.5">
      <c r="C160" s="1"/>
      <c r="H160" s="2"/>
      <c r="I160" s="2"/>
      <c r="J160" s="50"/>
    </row>
    <row r="161" spans="3:10" ht="13.5">
      <c r="C161" s="1"/>
      <c r="H161" s="2"/>
      <c r="I161" s="2"/>
      <c r="J161" s="50"/>
    </row>
    <row r="162" spans="3:10" ht="13.5">
      <c r="C162" s="1"/>
      <c r="H162" s="2"/>
      <c r="I162" s="2"/>
      <c r="J162" s="50"/>
    </row>
    <row r="163" spans="3:10" ht="13.5">
      <c r="C163" s="1"/>
      <c r="H163" s="2"/>
      <c r="I163" s="2"/>
      <c r="J163" s="50"/>
    </row>
    <row r="164" spans="3:10" ht="13.5">
      <c r="C164" s="1"/>
      <c r="H164" s="2"/>
      <c r="I164" s="2"/>
      <c r="J164" s="50"/>
    </row>
    <row r="165" spans="3:10" ht="13.5">
      <c r="C165" s="1"/>
      <c r="H165" s="2"/>
      <c r="I165" s="2"/>
      <c r="J165" s="50"/>
    </row>
    <row r="166" spans="3:10" ht="13.5">
      <c r="C166" s="1"/>
      <c r="H166" s="2"/>
      <c r="I166" s="2"/>
      <c r="J166" s="50"/>
    </row>
    <row r="167" spans="3:10" ht="13.5">
      <c r="C167" s="1"/>
      <c r="H167" s="2"/>
      <c r="I167" s="2"/>
      <c r="J167" s="50"/>
    </row>
    <row r="168" spans="3:10" ht="13.5">
      <c r="C168" s="1"/>
      <c r="H168" s="2"/>
      <c r="I168" s="2"/>
      <c r="J168" s="50"/>
    </row>
    <row r="169" spans="3:10" ht="13.5">
      <c r="C169" s="1"/>
      <c r="H169" s="2"/>
      <c r="I169" s="2"/>
      <c r="J169" s="50"/>
    </row>
    <row r="170" spans="3:10" ht="13.5">
      <c r="C170" s="1"/>
      <c r="H170" s="2"/>
      <c r="I170" s="2"/>
      <c r="J170" s="50"/>
    </row>
    <row r="171" spans="3:10" ht="13.5">
      <c r="C171" s="1"/>
      <c r="H171" s="2"/>
      <c r="I171" s="2"/>
      <c r="J171" s="50"/>
    </row>
    <row r="172" spans="3:10" ht="13.5">
      <c r="C172" s="1"/>
      <c r="H172" s="2"/>
      <c r="I172" s="2"/>
      <c r="J172" s="50"/>
    </row>
    <row r="173" spans="3:10" ht="13.5">
      <c r="C173" s="1"/>
      <c r="H173" s="2"/>
      <c r="I173" s="2"/>
      <c r="J173" s="50"/>
    </row>
    <row r="174" spans="3:10" ht="13.5">
      <c r="C174" s="1"/>
      <c r="H174" s="2"/>
      <c r="I174" s="2"/>
      <c r="J174" s="50"/>
    </row>
    <row r="175" spans="3:10" ht="13.5">
      <c r="C175" s="1"/>
      <c r="H175" s="2"/>
      <c r="I175" s="2"/>
      <c r="J175" s="50"/>
    </row>
    <row r="176" spans="3:10" ht="13.5">
      <c r="C176" s="1"/>
      <c r="H176" s="2"/>
      <c r="I176" s="2"/>
      <c r="J176" s="50"/>
    </row>
    <row r="177" spans="3:10" ht="13.5">
      <c r="C177" s="1"/>
      <c r="H177" s="2"/>
      <c r="I177" s="2"/>
      <c r="J177" s="50"/>
    </row>
    <row r="178" spans="3:10" ht="13.5">
      <c r="C178" s="1"/>
      <c r="H178" s="2"/>
      <c r="I178" s="2"/>
      <c r="J178" s="50"/>
    </row>
    <row r="179" spans="3:10" ht="13.5">
      <c r="C179" s="1"/>
      <c r="H179" s="2"/>
      <c r="I179" s="2"/>
      <c r="J179" s="50"/>
    </row>
    <row r="180" spans="3:10" ht="13.5">
      <c r="C180" s="1"/>
      <c r="H180" s="2"/>
      <c r="I180" s="2"/>
      <c r="J180" s="50"/>
    </row>
    <row r="181" spans="3:10" ht="13.5">
      <c r="C181" s="1"/>
      <c r="H181" s="2"/>
      <c r="I181" s="2"/>
      <c r="J181" s="50"/>
    </row>
    <row r="182" spans="3:10" ht="13.5">
      <c r="C182" s="1"/>
      <c r="H182" s="2"/>
      <c r="I182" s="2"/>
      <c r="J182" s="50"/>
    </row>
    <row r="183" spans="3:10" ht="13.5">
      <c r="C183" s="1"/>
      <c r="H183" s="2"/>
      <c r="I183" s="2"/>
      <c r="J183" s="50"/>
    </row>
    <row r="184" spans="3:10" ht="13.5">
      <c r="C184" s="1"/>
      <c r="H184" s="2"/>
      <c r="I184" s="2"/>
      <c r="J184" s="50"/>
    </row>
    <row r="185" spans="3:10" ht="13.5">
      <c r="C185" s="1"/>
      <c r="H185" s="2"/>
      <c r="I185" s="2"/>
      <c r="J185" s="50"/>
    </row>
    <row r="186" spans="3:10" ht="13.5">
      <c r="C186" s="1"/>
      <c r="H186" s="2"/>
      <c r="I186" s="2"/>
      <c r="J186" s="50"/>
    </row>
    <row r="187" spans="3:10" ht="13.5">
      <c r="C187" s="1"/>
      <c r="H187" s="2"/>
      <c r="I187" s="2"/>
      <c r="J187" s="50"/>
    </row>
    <row r="188" spans="3:10" ht="13.5">
      <c r="C188" s="1"/>
      <c r="H188" s="2"/>
      <c r="I188" s="2"/>
      <c r="J188" s="50"/>
    </row>
    <row r="189" spans="3:10" ht="13.5">
      <c r="C189" s="1"/>
      <c r="H189" s="2"/>
      <c r="I189" s="2"/>
      <c r="J189" s="50"/>
    </row>
    <row r="190" spans="3:10" ht="13.5">
      <c r="C190" s="1"/>
      <c r="H190" s="2"/>
      <c r="I190" s="2"/>
      <c r="J190" s="50"/>
    </row>
    <row r="191" spans="3:10" ht="13.5">
      <c r="C191" s="1"/>
      <c r="H191" s="2"/>
      <c r="I191" s="2"/>
      <c r="J191" s="50"/>
    </row>
    <row r="192" spans="3:10" ht="13.5">
      <c r="C192" s="1"/>
      <c r="H192" s="2"/>
      <c r="I192" s="2"/>
      <c r="J192" s="50"/>
    </row>
    <row r="193" spans="3:10" ht="13.5">
      <c r="C193" s="1"/>
      <c r="H193" s="2"/>
      <c r="I193" s="2"/>
      <c r="J193" s="50"/>
    </row>
    <row r="194" spans="3:10" ht="13.5">
      <c r="C194" s="1"/>
      <c r="H194" s="2"/>
      <c r="I194" s="2"/>
      <c r="J194" s="50"/>
    </row>
    <row r="195" spans="3:10" ht="13.5">
      <c r="C195" s="1"/>
      <c r="H195" s="2"/>
      <c r="I195" s="2"/>
      <c r="J195" s="50"/>
    </row>
    <row r="196" spans="3:10" ht="13.5">
      <c r="C196" s="1"/>
      <c r="H196" s="2"/>
      <c r="I196" s="2"/>
      <c r="J196" s="50"/>
    </row>
    <row r="197" spans="3:10" ht="13.5">
      <c r="C197" s="1"/>
      <c r="H197" s="2"/>
      <c r="I197" s="2"/>
      <c r="J197" s="50"/>
    </row>
    <row r="198" spans="3:10" ht="13.5">
      <c r="C198" s="1"/>
      <c r="H198" s="2"/>
      <c r="I198" s="2"/>
      <c r="J198" s="50"/>
    </row>
    <row r="199" spans="3:10" ht="13.5">
      <c r="C199" s="1"/>
      <c r="H199" s="2"/>
      <c r="I199" s="2"/>
      <c r="J199" s="50"/>
    </row>
    <row r="200" spans="3:10" ht="13.5">
      <c r="C200" s="1"/>
      <c r="H200" s="2"/>
      <c r="I200" s="2"/>
      <c r="J200" s="50"/>
    </row>
    <row r="201" spans="3:10" ht="13.5">
      <c r="C201" s="1"/>
      <c r="H201" s="2"/>
      <c r="I201" s="2"/>
      <c r="J201" s="50"/>
    </row>
    <row r="202" spans="3:10" ht="13.5">
      <c r="C202" s="1"/>
      <c r="H202" s="2"/>
      <c r="I202" s="2"/>
      <c r="J202" s="50"/>
    </row>
    <row r="203" spans="3:10" ht="13.5">
      <c r="C203" s="1"/>
      <c r="H203" s="2"/>
      <c r="I203" s="2"/>
      <c r="J203" s="50"/>
    </row>
    <row r="204" spans="3:10" ht="13.5">
      <c r="C204" s="1"/>
      <c r="H204" s="2"/>
      <c r="I204" s="2"/>
      <c r="J204" s="50"/>
    </row>
    <row r="205" spans="3:10" ht="13.5">
      <c r="C205" s="1"/>
      <c r="H205" s="2"/>
      <c r="I205" s="2"/>
      <c r="J205" s="50"/>
    </row>
    <row r="206" spans="3:10" ht="13.5">
      <c r="C206" s="1"/>
      <c r="H206" s="2"/>
      <c r="I206" s="2"/>
      <c r="J206" s="50"/>
    </row>
    <row r="207" spans="3:10" ht="13.5">
      <c r="C207" s="1"/>
      <c r="H207" s="2"/>
      <c r="I207" s="2"/>
      <c r="J207" s="50"/>
    </row>
    <row r="208" spans="3:10" ht="13.5">
      <c r="C208" s="1"/>
      <c r="H208" s="2"/>
      <c r="I208" s="2"/>
      <c r="J208" s="50"/>
    </row>
    <row r="209" spans="3:10" ht="13.5">
      <c r="C209" s="1"/>
      <c r="H209" s="2"/>
      <c r="I209" s="2"/>
      <c r="J209" s="50"/>
    </row>
    <row r="210" spans="3:10" ht="13.5">
      <c r="C210" s="1"/>
      <c r="H210" s="2"/>
      <c r="I210" s="2"/>
      <c r="J210" s="50"/>
    </row>
    <row r="211" spans="3:10" ht="13.5">
      <c r="C211" s="1"/>
      <c r="H211" s="2"/>
      <c r="I211" s="2"/>
      <c r="J211" s="50"/>
    </row>
    <row r="212" spans="3:10" ht="13.5">
      <c r="C212" s="1"/>
      <c r="H212" s="2"/>
      <c r="I212" s="2"/>
      <c r="J212" s="50"/>
    </row>
    <row r="213" spans="3:10" ht="13.5">
      <c r="C213" s="1"/>
      <c r="H213" s="2"/>
      <c r="I213" s="2"/>
      <c r="J213" s="50"/>
    </row>
    <row r="214" spans="3:10" ht="13.5">
      <c r="C214" s="1"/>
      <c r="H214" s="2"/>
      <c r="I214" s="2"/>
      <c r="J214" s="50"/>
    </row>
    <row r="215" spans="3:10" ht="13.5">
      <c r="C215" s="1"/>
      <c r="H215" s="2"/>
      <c r="I215" s="2"/>
      <c r="J215" s="50"/>
    </row>
    <row r="216" spans="3:10" ht="13.5">
      <c r="C216" s="1"/>
      <c r="H216" s="2"/>
      <c r="I216" s="2"/>
      <c r="J216" s="50"/>
    </row>
    <row r="217" spans="3:10" ht="13.5">
      <c r="C217" s="1"/>
      <c r="H217" s="2"/>
      <c r="I217" s="2"/>
      <c r="J217" s="50"/>
    </row>
    <row r="218" spans="3:10" ht="13.5">
      <c r="C218" s="1"/>
      <c r="H218" s="2"/>
      <c r="I218" s="2"/>
      <c r="J218" s="50"/>
    </row>
    <row r="219" spans="3:10" ht="13.5">
      <c r="C219" s="1"/>
      <c r="H219" s="2"/>
      <c r="I219" s="2"/>
      <c r="J219" s="50"/>
    </row>
    <row r="220" spans="3:10" ht="13.5">
      <c r="C220" s="1"/>
      <c r="H220" s="2"/>
      <c r="I220" s="2"/>
      <c r="J220" s="50"/>
    </row>
    <row r="221" spans="3:10" ht="13.5">
      <c r="C221" s="1"/>
      <c r="H221" s="2"/>
      <c r="I221" s="2"/>
      <c r="J221" s="50"/>
    </row>
    <row r="222" spans="3:10" ht="13.5">
      <c r="C222" s="1"/>
      <c r="H222" s="2"/>
      <c r="I222" s="2"/>
      <c r="J222" s="50"/>
    </row>
    <row r="223" spans="3:10" ht="13.5">
      <c r="C223" s="1"/>
      <c r="H223" s="2"/>
      <c r="I223" s="2"/>
      <c r="J223" s="50"/>
    </row>
    <row r="224" spans="3:10" ht="13.5">
      <c r="C224" s="1"/>
      <c r="H224" s="2"/>
      <c r="I224" s="2"/>
      <c r="J224" s="50"/>
    </row>
    <row r="225" spans="3:10" ht="13.5">
      <c r="C225" s="1"/>
      <c r="H225" s="2"/>
      <c r="I225" s="2"/>
      <c r="J225" s="50"/>
    </row>
    <row r="226" spans="3:10" ht="13.5">
      <c r="C226" s="1"/>
      <c r="H226" s="2"/>
      <c r="I226" s="2"/>
      <c r="J226" s="50"/>
    </row>
    <row r="227" spans="3:10" ht="13.5">
      <c r="C227" s="1"/>
      <c r="H227" s="2"/>
      <c r="I227" s="2"/>
      <c r="J227" s="50"/>
    </row>
    <row r="228" spans="3:10" ht="13.5">
      <c r="C228" s="1"/>
      <c r="H228" s="2"/>
      <c r="I228" s="2"/>
      <c r="J228" s="50"/>
    </row>
    <row r="229" spans="3:10" ht="13.5">
      <c r="C229" s="1"/>
      <c r="H229" s="2"/>
      <c r="I229" s="2"/>
      <c r="J229" s="50"/>
    </row>
    <row r="230" spans="3:10" ht="13.5">
      <c r="C230" s="1"/>
      <c r="H230" s="2"/>
      <c r="I230" s="2"/>
      <c r="J230" s="50"/>
    </row>
    <row r="231" spans="3:10" ht="13.5">
      <c r="C231" s="1"/>
      <c r="H231" s="2"/>
      <c r="I231" s="2"/>
      <c r="J231" s="50"/>
    </row>
    <row r="232" spans="3:10" ht="13.5">
      <c r="C232" s="1"/>
      <c r="H232" s="2"/>
      <c r="I232" s="2"/>
      <c r="J232" s="50"/>
    </row>
    <row r="233" spans="3:10" ht="13.5">
      <c r="C233" s="1"/>
      <c r="H233" s="2"/>
      <c r="I233" s="2"/>
      <c r="J233" s="50"/>
    </row>
    <row r="234" spans="3:10" ht="13.5">
      <c r="C234" s="1"/>
      <c r="H234" s="2"/>
      <c r="I234" s="2"/>
      <c r="J234" s="50"/>
    </row>
    <row r="235" spans="3:10" ht="13.5">
      <c r="C235" s="1"/>
      <c r="H235" s="2"/>
      <c r="I235" s="2"/>
      <c r="J235" s="50"/>
    </row>
    <row r="236" spans="3:10" ht="13.5">
      <c r="C236" s="1"/>
      <c r="H236" s="2"/>
      <c r="I236" s="2"/>
      <c r="J236" s="50"/>
    </row>
    <row r="237" spans="3:10" ht="13.5">
      <c r="C237" s="1"/>
      <c r="H237" s="2"/>
      <c r="I237" s="2"/>
      <c r="J237" s="50"/>
    </row>
    <row r="238" spans="3:10" ht="13.5">
      <c r="C238" s="1"/>
      <c r="H238" s="2"/>
      <c r="I238" s="2"/>
      <c r="J238" s="50"/>
    </row>
    <row r="239" spans="3:10" ht="13.5">
      <c r="C239" s="1"/>
      <c r="H239" s="2"/>
      <c r="I239" s="2"/>
      <c r="J239" s="50"/>
    </row>
    <row r="240" spans="3:10" ht="13.5">
      <c r="C240" s="1"/>
      <c r="H240" s="2"/>
      <c r="I240" s="2"/>
      <c r="J240" s="50"/>
    </row>
    <row r="241" spans="3:10" ht="13.5">
      <c r="C241" s="1"/>
      <c r="H241" s="2"/>
      <c r="I241" s="2"/>
      <c r="J241" s="50"/>
    </row>
    <row r="242" spans="3:10" ht="13.5">
      <c r="C242" s="1"/>
      <c r="H242" s="2"/>
      <c r="I242" s="2"/>
      <c r="J242" s="50"/>
    </row>
    <row r="243" spans="3:10" ht="13.5">
      <c r="C243" s="1"/>
      <c r="H243" s="2"/>
      <c r="I243" s="2"/>
      <c r="J243" s="50"/>
    </row>
    <row r="244" spans="3:10" ht="13.5">
      <c r="C244" s="1"/>
      <c r="H244" s="2"/>
      <c r="I244" s="2"/>
      <c r="J244" s="50"/>
    </row>
    <row r="245" spans="3:10" ht="13.5">
      <c r="C245" s="1"/>
      <c r="H245" s="2"/>
      <c r="I245" s="2"/>
      <c r="J245" s="50"/>
    </row>
    <row r="246" spans="3:10" ht="13.5">
      <c r="C246" s="1"/>
      <c r="H246" s="2"/>
      <c r="I246" s="2"/>
      <c r="J246" s="50"/>
    </row>
    <row r="247" spans="3:10" ht="13.5">
      <c r="C247" s="1"/>
      <c r="H247" s="2"/>
      <c r="I247" s="2"/>
      <c r="J247" s="50"/>
    </row>
    <row r="248" spans="3:10" ht="13.5">
      <c r="C248" s="1"/>
      <c r="H248" s="2"/>
      <c r="I248" s="2"/>
      <c r="J248" s="50"/>
    </row>
    <row r="249" spans="3:10" ht="13.5">
      <c r="C249" s="1"/>
      <c r="H249" s="2"/>
      <c r="I249" s="2"/>
      <c r="J249" s="50"/>
    </row>
    <row r="250" spans="3:10" ht="13.5">
      <c r="C250" s="1"/>
      <c r="H250" s="2"/>
      <c r="I250" s="2"/>
      <c r="J250" s="50"/>
    </row>
    <row r="251" spans="3:10" ht="13.5">
      <c r="C251" s="1"/>
      <c r="H251" s="2"/>
      <c r="I251" s="2"/>
      <c r="J251" s="50"/>
    </row>
    <row r="252" spans="3:10" ht="13.5">
      <c r="C252" s="1"/>
      <c r="H252" s="2"/>
      <c r="I252" s="2"/>
      <c r="J252" s="50"/>
    </row>
    <row r="253" spans="3:10" ht="13.5">
      <c r="C253" s="1"/>
      <c r="H253" s="2"/>
      <c r="I253" s="2"/>
      <c r="J253" s="50"/>
    </row>
    <row r="254" spans="3:10" ht="13.5">
      <c r="C254" s="1"/>
      <c r="H254" s="2"/>
      <c r="I254" s="2"/>
      <c r="J254" s="50"/>
    </row>
    <row r="255" spans="3:10" ht="13.5">
      <c r="C255" s="1"/>
      <c r="H255" s="2"/>
      <c r="I255" s="2"/>
      <c r="J255" s="50"/>
    </row>
    <row r="256" spans="3:10" ht="13.5">
      <c r="C256" s="1"/>
      <c r="H256" s="2"/>
      <c r="I256" s="2"/>
      <c r="J256" s="50"/>
    </row>
    <row r="257" spans="3:10" ht="13.5">
      <c r="C257" s="1"/>
      <c r="H257" s="2"/>
      <c r="I257" s="2"/>
      <c r="J257" s="50"/>
    </row>
    <row r="258" spans="3:10" ht="13.5">
      <c r="C258" s="1"/>
      <c r="H258" s="2"/>
      <c r="I258" s="2"/>
      <c r="J258" s="50"/>
    </row>
    <row r="259" spans="3:10" ht="13.5">
      <c r="C259" s="1"/>
      <c r="H259" s="2"/>
      <c r="I259" s="2"/>
      <c r="J259" s="50"/>
    </row>
    <row r="260" spans="3:10" ht="13.5">
      <c r="C260" s="1"/>
      <c r="H260" s="2"/>
      <c r="I260" s="2"/>
      <c r="J260" s="50"/>
    </row>
    <row r="261" spans="3:10" ht="13.5">
      <c r="C261" s="1"/>
      <c r="H261" s="2"/>
      <c r="I261" s="2"/>
      <c r="J261" s="50"/>
    </row>
    <row r="262" spans="3:10" ht="13.5">
      <c r="C262" s="1"/>
      <c r="H262" s="2"/>
      <c r="I262" s="2"/>
      <c r="J262" s="50"/>
    </row>
    <row r="263" spans="3:10" ht="13.5">
      <c r="C263" s="1"/>
      <c r="H263" s="2"/>
      <c r="I263" s="2"/>
      <c r="J263" s="50"/>
    </row>
    <row r="264" spans="3:10" ht="13.5">
      <c r="C264" s="1"/>
      <c r="H264" s="2"/>
      <c r="I264" s="2"/>
      <c r="J264" s="50"/>
    </row>
    <row r="265" spans="3:10" ht="13.5">
      <c r="C265" s="1"/>
      <c r="H265" s="2"/>
      <c r="I265" s="2"/>
      <c r="J265" s="50"/>
    </row>
    <row r="266" spans="3:10" ht="13.5">
      <c r="C266" s="1"/>
      <c r="H266" s="2"/>
      <c r="I266" s="2"/>
      <c r="J266" s="50"/>
    </row>
    <row r="267" spans="3:10" ht="13.5">
      <c r="C267" s="1"/>
      <c r="H267" s="2"/>
      <c r="I267" s="2"/>
      <c r="J267" s="50"/>
    </row>
    <row r="268" spans="3:10" ht="13.5">
      <c r="C268" s="1"/>
      <c r="H268" s="2"/>
      <c r="I268" s="2"/>
      <c r="J268" s="50"/>
    </row>
    <row r="269" spans="3:10" ht="13.5">
      <c r="C269" s="1"/>
      <c r="H269" s="2"/>
      <c r="I269" s="2"/>
      <c r="J269" s="50"/>
    </row>
    <row r="270" spans="3:10" ht="13.5">
      <c r="C270" s="1"/>
      <c r="H270" s="2"/>
      <c r="I270" s="2"/>
      <c r="J270" s="50"/>
    </row>
    <row r="271" spans="3:10" ht="13.5">
      <c r="C271" s="1"/>
      <c r="H271" s="2"/>
      <c r="I271" s="2"/>
      <c r="J271" s="50"/>
    </row>
    <row r="272" spans="3:10" ht="13.5">
      <c r="C272" s="1"/>
      <c r="H272" s="2"/>
      <c r="I272" s="2"/>
      <c r="J272" s="50"/>
    </row>
    <row r="273" spans="3:10" ht="13.5">
      <c r="C273" s="1"/>
      <c r="H273" s="2"/>
      <c r="I273" s="2"/>
      <c r="J273" s="50"/>
    </row>
    <row r="274" spans="3:10" ht="13.5">
      <c r="C274" s="1"/>
      <c r="H274" s="2"/>
      <c r="I274" s="2"/>
      <c r="J274" s="50"/>
    </row>
    <row r="275" spans="3:10" ht="13.5">
      <c r="C275" s="1"/>
      <c r="H275" s="2"/>
      <c r="I275" s="2"/>
      <c r="J275" s="50"/>
    </row>
    <row r="276" spans="3:10" ht="13.5">
      <c r="C276" s="1"/>
      <c r="H276" s="2"/>
      <c r="I276" s="2"/>
      <c r="J276" s="50"/>
    </row>
    <row r="277" spans="3:10" ht="13.5">
      <c r="C277" s="1"/>
      <c r="H277" s="2"/>
      <c r="I277" s="2"/>
      <c r="J277" s="50"/>
    </row>
    <row r="278" spans="3:10" ht="13.5">
      <c r="C278" s="1"/>
      <c r="H278" s="2"/>
      <c r="I278" s="2"/>
      <c r="J278" s="50"/>
    </row>
    <row r="279" spans="3:10" ht="13.5">
      <c r="C279" s="1"/>
      <c r="H279" s="2"/>
      <c r="I279" s="2"/>
      <c r="J279" s="50"/>
    </row>
    <row r="280" spans="3:10" ht="13.5">
      <c r="C280" s="1"/>
      <c r="H280" s="2"/>
      <c r="I280" s="2"/>
      <c r="J280" s="50"/>
    </row>
    <row r="281" spans="3:10" ht="13.5">
      <c r="C281" s="1"/>
      <c r="H281" s="2"/>
      <c r="I281" s="2"/>
      <c r="J281" s="50"/>
    </row>
    <row r="282" spans="3:10" ht="13.5">
      <c r="C282" s="1"/>
      <c r="H282" s="2"/>
      <c r="I282" s="2"/>
      <c r="J282" s="50"/>
    </row>
    <row r="283" spans="3:10" ht="13.5">
      <c r="C283" s="1"/>
      <c r="H283" s="2"/>
      <c r="I283" s="2"/>
      <c r="J283" s="50"/>
    </row>
    <row r="284" spans="3:10" ht="13.5">
      <c r="C284" s="1"/>
      <c r="H284" s="2"/>
      <c r="I284" s="2"/>
      <c r="J284" s="50"/>
    </row>
    <row r="285" spans="3:10" ht="13.5">
      <c r="C285" s="1"/>
      <c r="H285" s="2"/>
      <c r="I285" s="2"/>
      <c r="J285" s="50"/>
    </row>
    <row r="286" spans="3:10" ht="13.5">
      <c r="C286" s="1"/>
      <c r="H286" s="2"/>
      <c r="I286" s="2"/>
      <c r="J286" s="50"/>
    </row>
    <row r="287" spans="3:10" ht="13.5">
      <c r="C287" s="1"/>
      <c r="H287" s="2"/>
      <c r="I287" s="2"/>
      <c r="J287" s="50"/>
    </row>
    <row r="288" spans="3:10" ht="13.5">
      <c r="C288" s="1"/>
      <c r="H288" s="2"/>
      <c r="I288" s="2"/>
      <c r="J288" s="50"/>
    </row>
    <row r="289" spans="3:10" ht="13.5">
      <c r="C289" s="1"/>
      <c r="H289" s="2"/>
      <c r="I289" s="2"/>
      <c r="J289" s="50"/>
    </row>
    <row r="290" spans="3:10" ht="13.5">
      <c r="C290" s="1"/>
      <c r="H290" s="2"/>
      <c r="I290" s="2"/>
      <c r="J290" s="50"/>
    </row>
    <row r="291" spans="3:10" ht="13.5">
      <c r="C291" s="1"/>
      <c r="H291" s="2"/>
      <c r="I291" s="2"/>
      <c r="J291" s="50"/>
    </row>
    <row r="292" spans="3:10" ht="13.5">
      <c r="C292" s="1"/>
      <c r="H292" s="2"/>
      <c r="I292" s="2"/>
      <c r="J292" s="50"/>
    </row>
    <row r="293" spans="3:10" ht="13.5">
      <c r="C293" s="1"/>
      <c r="H293" s="2"/>
      <c r="I293" s="2"/>
      <c r="J293" s="50"/>
    </row>
    <row r="294" spans="3:10" ht="13.5">
      <c r="C294" s="1"/>
      <c r="H294" s="2"/>
      <c r="I294" s="2"/>
      <c r="J294" s="50"/>
    </row>
    <row r="295" spans="3:10" ht="13.5">
      <c r="C295" s="1"/>
      <c r="H295" s="2"/>
      <c r="I295" s="2"/>
      <c r="J295" s="50"/>
    </row>
    <row r="296" spans="3:10" ht="13.5">
      <c r="C296" s="1"/>
      <c r="H296" s="2"/>
      <c r="I296" s="2"/>
      <c r="J296" s="50"/>
    </row>
    <row r="297" spans="3:10" ht="13.5">
      <c r="C297" s="1"/>
      <c r="H297" s="2"/>
      <c r="I297" s="2"/>
      <c r="J297" s="50"/>
    </row>
    <row r="298" spans="3:10" ht="13.5">
      <c r="C298" s="1"/>
      <c r="H298" s="2"/>
      <c r="I298" s="2"/>
      <c r="J298" s="50"/>
    </row>
    <row r="299" spans="3:10" ht="13.5">
      <c r="C299" s="1"/>
      <c r="H299" s="2"/>
      <c r="I299" s="2"/>
      <c r="J299" s="50"/>
    </row>
    <row r="300" spans="3:10" ht="13.5">
      <c r="C300" s="1"/>
      <c r="H300" s="2"/>
      <c r="I300" s="2"/>
      <c r="J300" s="50"/>
    </row>
    <row r="301" spans="3:10" ht="13.5">
      <c r="C301" s="1"/>
      <c r="H301" s="2"/>
      <c r="I301" s="2"/>
      <c r="J301" s="50"/>
    </row>
    <row r="302" spans="3:10" ht="13.5">
      <c r="C302" s="1"/>
      <c r="H302" s="2"/>
      <c r="I302" s="2"/>
      <c r="J302" s="50"/>
    </row>
    <row r="303" spans="3:10" ht="13.5">
      <c r="C303" s="1"/>
      <c r="H303" s="2"/>
      <c r="I303" s="2"/>
      <c r="J303" s="50"/>
    </row>
    <row r="304" spans="3:10" ht="13.5">
      <c r="C304" s="1"/>
      <c r="H304" s="2"/>
      <c r="I304" s="2"/>
      <c r="J304" s="50"/>
    </row>
    <row r="305" spans="3:10" ht="13.5">
      <c r="C305" s="1"/>
      <c r="H305" s="2"/>
      <c r="I305" s="2"/>
      <c r="J305" s="50"/>
    </row>
    <row r="306" spans="3:10" ht="13.5">
      <c r="C306" s="1"/>
      <c r="H306" s="2"/>
      <c r="I306" s="2"/>
      <c r="J306" s="50"/>
    </row>
    <row r="307" spans="3:10" ht="13.5">
      <c r="C307" s="1"/>
      <c r="H307" s="2"/>
      <c r="I307" s="2"/>
      <c r="J307" s="50"/>
    </row>
    <row r="308" spans="3:10" ht="13.5">
      <c r="C308" s="1"/>
      <c r="H308" s="2"/>
      <c r="I308" s="2"/>
      <c r="J308" s="50"/>
    </row>
    <row r="309" spans="3:10" ht="13.5">
      <c r="C309" s="1"/>
      <c r="H309" s="2"/>
      <c r="I309" s="2"/>
      <c r="J309" s="50"/>
    </row>
    <row r="310" spans="3:10" ht="13.5">
      <c r="C310" s="1"/>
      <c r="H310" s="2"/>
      <c r="I310" s="2"/>
      <c r="J310" s="50"/>
    </row>
    <row r="311" spans="3:10" ht="13.5">
      <c r="C311" s="1"/>
      <c r="H311" s="2"/>
      <c r="I311" s="2"/>
      <c r="J311" s="50"/>
    </row>
    <row r="312" spans="3:10" ht="13.5">
      <c r="C312" s="1"/>
      <c r="H312" s="2"/>
      <c r="I312" s="2"/>
      <c r="J312" s="50"/>
    </row>
    <row r="313" spans="3:10" ht="13.5">
      <c r="C313" s="1"/>
      <c r="H313" s="2"/>
      <c r="I313" s="2"/>
      <c r="J313" s="50"/>
    </row>
    <row r="314" spans="3:10" ht="13.5">
      <c r="C314" s="1"/>
      <c r="H314" s="2"/>
      <c r="I314" s="2"/>
      <c r="J314" s="50"/>
    </row>
    <row r="315" spans="3:10" ht="13.5">
      <c r="C315" s="1"/>
      <c r="H315" s="2"/>
      <c r="I315" s="2"/>
      <c r="J315" s="50"/>
    </row>
    <row r="316" spans="3:10" ht="13.5">
      <c r="C316" s="1"/>
      <c r="H316" s="2"/>
      <c r="I316" s="2"/>
      <c r="J316" s="50"/>
    </row>
    <row r="317" spans="3:10" ht="13.5">
      <c r="C317" s="1"/>
      <c r="H317" s="2"/>
      <c r="I317" s="2"/>
      <c r="J317" s="50"/>
    </row>
    <row r="318" spans="3:10" ht="13.5">
      <c r="C318" s="1"/>
      <c r="H318" s="2"/>
      <c r="I318" s="2"/>
      <c r="J318" s="50"/>
    </row>
    <row r="319" spans="3:10" ht="13.5">
      <c r="C319" s="1"/>
      <c r="H319" s="2"/>
      <c r="I319" s="2"/>
      <c r="J319" s="50"/>
    </row>
    <row r="320" spans="3:10" ht="13.5">
      <c r="C320" s="1"/>
      <c r="H320" s="2"/>
      <c r="I320" s="2"/>
      <c r="J320" s="50"/>
    </row>
    <row r="321" spans="3:10" ht="13.5">
      <c r="C321" s="1"/>
      <c r="H321" s="2"/>
      <c r="I321" s="2"/>
      <c r="J321" s="50"/>
    </row>
    <row r="322" spans="3:10" ht="13.5">
      <c r="C322" s="1"/>
      <c r="H322" s="2"/>
      <c r="I322" s="2"/>
      <c r="J322" s="50"/>
    </row>
    <row r="323" spans="3:10" ht="13.5">
      <c r="C323" s="1"/>
      <c r="H323" s="2"/>
      <c r="I323" s="2"/>
      <c r="J323" s="50"/>
    </row>
    <row r="324" spans="3:10" ht="13.5">
      <c r="C324" s="1"/>
      <c r="H324" s="2"/>
      <c r="I324" s="2"/>
      <c r="J324" s="50"/>
    </row>
    <row r="325" spans="3:10" ht="13.5">
      <c r="C325" s="1"/>
      <c r="H325" s="2"/>
      <c r="I325" s="2"/>
      <c r="J325" s="50"/>
    </row>
    <row r="326" spans="3:10" ht="13.5">
      <c r="C326" s="1"/>
      <c r="H326" s="2"/>
      <c r="I326" s="2"/>
      <c r="J326" s="50"/>
    </row>
    <row r="327" spans="3:10" ht="13.5">
      <c r="C327" s="1"/>
      <c r="H327" s="2"/>
      <c r="I327" s="2"/>
      <c r="J327" s="50"/>
    </row>
    <row r="328" spans="3:10" ht="13.5">
      <c r="C328" s="1"/>
      <c r="H328" s="2"/>
      <c r="I328" s="2"/>
      <c r="J328" s="50"/>
    </row>
    <row r="329" spans="3:10" ht="13.5">
      <c r="C329" s="1"/>
      <c r="H329" s="2"/>
      <c r="I329" s="2"/>
      <c r="J329" s="50"/>
    </row>
    <row r="330" spans="3:10" ht="13.5">
      <c r="C330" s="1"/>
      <c r="H330" s="2"/>
      <c r="I330" s="2"/>
      <c r="J330" s="50"/>
    </row>
    <row r="331" spans="3:10" ht="13.5">
      <c r="C331" s="1"/>
      <c r="H331" s="2"/>
      <c r="I331" s="2"/>
      <c r="J331" s="50"/>
    </row>
    <row r="332" spans="3:10" ht="13.5">
      <c r="C332" s="1"/>
      <c r="H332" s="2"/>
      <c r="I332" s="2"/>
      <c r="J332" s="50"/>
    </row>
    <row r="333" spans="3:10" ht="13.5">
      <c r="C333" s="1"/>
      <c r="H333" s="2"/>
      <c r="I333" s="2"/>
      <c r="J333" s="50"/>
    </row>
    <row r="334" spans="3:10" ht="13.5">
      <c r="C334" s="1"/>
      <c r="H334" s="2"/>
      <c r="I334" s="2"/>
      <c r="J334" s="50"/>
    </row>
    <row r="335" spans="3:10" ht="13.5">
      <c r="C335" s="1"/>
      <c r="H335" s="2"/>
      <c r="I335" s="2"/>
      <c r="J335" s="50"/>
    </row>
    <row r="336" spans="3:10" ht="13.5">
      <c r="C336" s="1"/>
      <c r="H336" s="2"/>
      <c r="I336" s="2"/>
      <c r="J336" s="50"/>
    </row>
    <row r="337" spans="3:10" ht="13.5">
      <c r="C337" s="1"/>
      <c r="H337" s="2"/>
      <c r="I337" s="2"/>
      <c r="J337" s="50"/>
    </row>
    <row r="338" spans="3:10" ht="13.5">
      <c r="C338" s="1"/>
      <c r="H338" s="2"/>
      <c r="I338" s="2"/>
      <c r="J338" s="50"/>
    </row>
    <row r="339" spans="3:10" ht="13.5">
      <c r="C339" s="1"/>
      <c r="H339" s="2"/>
      <c r="I339" s="2"/>
      <c r="J339" s="50"/>
    </row>
    <row r="340" spans="3:10" ht="13.5">
      <c r="C340" s="1"/>
      <c r="H340" s="2"/>
      <c r="I340" s="2"/>
      <c r="J340" s="50"/>
    </row>
    <row r="341" spans="3:10" ht="13.5">
      <c r="C341" s="1"/>
      <c r="H341" s="2"/>
      <c r="I341" s="2"/>
      <c r="J341" s="50"/>
    </row>
    <row r="342" spans="3:10" ht="13.5">
      <c r="C342" s="1"/>
      <c r="H342" s="2"/>
      <c r="I342" s="2"/>
      <c r="J342" s="50"/>
    </row>
    <row r="343" spans="3:10" ht="13.5">
      <c r="C343" s="1"/>
      <c r="H343" s="2"/>
      <c r="I343" s="2"/>
      <c r="J343" s="50"/>
    </row>
    <row r="344" spans="3:10" ht="13.5">
      <c r="C344" s="1"/>
      <c r="H344" s="2"/>
      <c r="I344" s="2"/>
      <c r="J344" s="50"/>
    </row>
    <row r="345" spans="3:10" ht="13.5">
      <c r="C345" s="1"/>
      <c r="H345" s="2"/>
      <c r="I345" s="2"/>
      <c r="J345" s="50"/>
    </row>
    <row r="346" spans="3:10" ht="13.5">
      <c r="C346" s="1"/>
      <c r="H346" s="2"/>
      <c r="I346" s="2"/>
      <c r="J346" s="50"/>
    </row>
    <row r="347" spans="3:10" ht="13.5">
      <c r="C347" s="1"/>
      <c r="H347" s="2"/>
      <c r="I347" s="2"/>
      <c r="J347" s="50"/>
    </row>
    <row r="348" spans="3:10" ht="13.5">
      <c r="C348" s="1"/>
      <c r="H348" s="2"/>
      <c r="I348" s="2"/>
      <c r="J348" s="50"/>
    </row>
    <row r="349" spans="3:10" ht="13.5">
      <c r="C349" s="1"/>
      <c r="H349" s="2"/>
      <c r="I349" s="2"/>
      <c r="J349" s="50"/>
    </row>
    <row r="350" spans="3:10" ht="13.5">
      <c r="C350" s="1"/>
      <c r="H350" s="2"/>
      <c r="I350" s="2"/>
      <c r="J350" s="50"/>
    </row>
    <row r="351" spans="3:10" ht="13.5">
      <c r="C351" s="1"/>
      <c r="H351" s="2"/>
      <c r="I351" s="2"/>
      <c r="J351" s="50"/>
    </row>
    <row r="352" spans="3:10" ht="13.5">
      <c r="C352" s="1"/>
      <c r="H352" s="2"/>
      <c r="I352" s="2"/>
      <c r="J352" s="50"/>
    </row>
    <row r="353" spans="3:10" ht="13.5">
      <c r="C353" s="1"/>
      <c r="H353" s="2"/>
      <c r="I353" s="2"/>
      <c r="J353" s="50"/>
    </row>
    <row r="354" spans="3:10" ht="13.5">
      <c r="C354" s="1"/>
      <c r="H354" s="2"/>
      <c r="I354" s="2"/>
      <c r="J354" s="50"/>
    </row>
    <row r="355" spans="3:10" ht="13.5">
      <c r="C355" s="1"/>
      <c r="H355" s="2"/>
      <c r="I355" s="2"/>
      <c r="J355" s="50"/>
    </row>
    <row r="356" spans="3:10" ht="13.5">
      <c r="C356" s="1"/>
      <c r="H356" s="2"/>
      <c r="I356" s="2"/>
      <c r="J356" s="50"/>
    </row>
    <row r="357" spans="3:10" ht="13.5">
      <c r="C357" s="1"/>
      <c r="H357" s="2"/>
      <c r="I357" s="2"/>
      <c r="J357" s="50"/>
    </row>
    <row r="358" spans="3:10" ht="13.5">
      <c r="C358" s="1"/>
      <c r="H358" s="2"/>
      <c r="I358" s="2"/>
      <c r="J358" s="50"/>
    </row>
    <row r="359" spans="3:10" ht="13.5">
      <c r="C359" s="1"/>
      <c r="H359" s="2"/>
      <c r="I359" s="2"/>
      <c r="J359" s="50"/>
    </row>
    <row r="360" spans="3:10" ht="13.5">
      <c r="C360" s="1"/>
      <c r="H360" s="2"/>
      <c r="I360" s="2"/>
      <c r="J360" s="50"/>
    </row>
    <row r="361" spans="3:10" ht="13.5">
      <c r="C361" s="1"/>
      <c r="H361" s="2"/>
      <c r="I361" s="2"/>
      <c r="J361" s="50"/>
    </row>
    <row r="362" spans="3:10" ht="13.5">
      <c r="C362" s="1"/>
      <c r="H362" s="2"/>
      <c r="I362" s="2"/>
      <c r="J362" s="50"/>
    </row>
    <row r="363" spans="3:10" ht="13.5">
      <c r="C363" s="1"/>
      <c r="H363" s="2"/>
      <c r="I363" s="2"/>
      <c r="J363" s="50"/>
    </row>
    <row r="364" spans="3:10" ht="13.5">
      <c r="C364" s="1"/>
      <c r="H364" s="2"/>
      <c r="I364" s="2"/>
      <c r="J364" s="50"/>
    </row>
    <row r="365" spans="3:10" ht="13.5">
      <c r="C365" s="1"/>
      <c r="H365" s="2"/>
      <c r="I365" s="2"/>
      <c r="J365" s="50"/>
    </row>
    <row r="366" spans="3:10" ht="13.5">
      <c r="C366" s="1"/>
      <c r="H366" s="2"/>
      <c r="I366" s="2"/>
      <c r="J366" s="50"/>
    </row>
    <row r="367" spans="3:10" ht="13.5">
      <c r="C367" s="1"/>
      <c r="H367" s="2"/>
      <c r="I367" s="2"/>
      <c r="J367" s="50"/>
    </row>
    <row r="368" spans="3:10" ht="13.5">
      <c r="C368" s="1"/>
      <c r="H368" s="2"/>
      <c r="I368" s="2"/>
      <c r="J368" s="50"/>
    </row>
    <row r="369" spans="3:10" ht="13.5">
      <c r="C369" s="1"/>
      <c r="H369" s="2"/>
      <c r="I369" s="2"/>
      <c r="J369" s="50"/>
    </row>
    <row r="370" spans="3:10" ht="13.5">
      <c r="C370" s="1"/>
      <c r="H370" s="2"/>
      <c r="I370" s="2"/>
      <c r="J370" s="50"/>
    </row>
    <row r="371" spans="3:10" ht="13.5">
      <c r="C371" s="1"/>
      <c r="H371" s="2"/>
      <c r="I371" s="2"/>
      <c r="J371" s="50"/>
    </row>
    <row r="372" spans="3:10" ht="13.5">
      <c r="C372" s="1"/>
      <c r="H372" s="2"/>
      <c r="I372" s="2"/>
      <c r="J372" s="50"/>
    </row>
    <row r="373" spans="3:10" ht="13.5">
      <c r="C373" s="1"/>
      <c r="H373" s="2"/>
      <c r="I373" s="2"/>
      <c r="J373" s="50"/>
    </row>
    <row r="374" spans="3:10" ht="13.5">
      <c r="C374" s="1"/>
      <c r="H374" s="2"/>
      <c r="I374" s="2"/>
      <c r="J374" s="50"/>
    </row>
    <row r="375" spans="3:10" ht="13.5">
      <c r="C375" s="1"/>
      <c r="H375" s="2"/>
      <c r="I375" s="2"/>
      <c r="J375" s="50"/>
    </row>
    <row r="376" spans="3:10" ht="13.5">
      <c r="C376" s="1"/>
      <c r="H376" s="2"/>
      <c r="I376" s="2"/>
      <c r="J376" s="50"/>
    </row>
    <row r="377" spans="3:10" ht="13.5">
      <c r="C377" s="1"/>
      <c r="H377" s="2"/>
      <c r="I377" s="2"/>
      <c r="J377" s="50"/>
    </row>
    <row r="378" spans="3:10" ht="13.5">
      <c r="C378" s="1"/>
      <c r="H378" s="2"/>
      <c r="I378" s="2"/>
      <c r="J378" s="50"/>
    </row>
    <row r="379" spans="3:10" ht="13.5">
      <c r="C379" s="1"/>
      <c r="H379" s="2"/>
      <c r="I379" s="2"/>
      <c r="J379" s="50"/>
    </row>
    <row r="380" spans="3:10" ht="13.5">
      <c r="C380" s="1"/>
      <c r="H380" s="2"/>
      <c r="I380" s="2"/>
      <c r="J380" s="50"/>
    </row>
    <row r="381" spans="3:10" ht="13.5">
      <c r="C381" s="1"/>
      <c r="H381" s="2"/>
      <c r="I381" s="2"/>
      <c r="J381" s="50"/>
    </row>
    <row r="382" spans="3:10" ht="13.5">
      <c r="C382" s="1"/>
      <c r="H382" s="2"/>
      <c r="I382" s="2"/>
      <c r="J382" s="50"/>
    </row>
    <row r="383" spans="3:10" ht="13.5">
      <c r="C383" s="1"/>
      <c r="H383" s="2"/>
      <c r="I383" s="2"/>
      <c r="J383" s="50"/>
    </row>
    <row r="384" spans="3:10" ht="13.5">
      <c r="C384" s="1"/>
      <c r="H384" s="2"/>
      <c r="I384" s="2"/>
      <c r="J384" s="50"/>
    </row>
    <row r="385" spans="3:10" ht="13.5">
      <c r="C385" s="1"/>
      <c r="H385" s="2"/>
      <c r="I385" s="2"/>
      <c r="J385" s="50"/>
    </row>
    <row r="386" spans="3:10" ht="13.5">
      <c r="C386" s="1"/>
      <c r="H386" s="2"/>
      <c r="I386" s="2"/>
      <c r="J386" s="50"/>
    </row>
    <row r="387" spans="3:10" ht="13.5">
      <c r="C387" s="1"/>
      <c r="H387" s="2"/>
      <c r="I387" s="2"/>
      <c r="J387" s="50"/>
    </row>
    <row r="388" spans="3:10" ht="13.5">
      <c r="C388" s="1"/>
      <c r="H388" s="2"/>
      <c r="I388" s="2"/>
      <c r="J388" s="50"/>
    </row>
    <row r="389" spans="3:10" ht="13.5">
      <c r="C389" s="1"/>
      <c r="H389" s="2"/>
      <c r="I389" s="2"/>
      <c r="J389" s="50"/>
    </row>
    <row r="390" spans="3:10" ht="13.5">
      <c r="C390" s="1"/>
      <c r="H390" s="2"/>
      <c r="I390" s="2"/>
      <c r="J390" s="50"/>
    </row>
    <row r="391" spans="3:10" ht="13.5">
      <c r="C391" s="1"/>
      <c r="H391" s="2"/>
      <c r="I391" s="2"/>
      <c r="J391" s="50"/>
    </row>
    <row r="392" spans="3:10" ht="13.5">
      <c r="C392" s="1"/>
      <c r="H392" s="2"/>
      <c r="I392" s="2"/>
      <c r="J392" s="50"/>
    </row>
    <row r="393" spans="3:10" ht="13.5">
      <c r="C393" s="1"/>
      <c r="H393" s="2"/>
      <c r="I393" s="2"/>
      <c r="J393" s="50"/>
    </row>
    <row r="394" spans="3:10" ht="13.5">
      <c r="C394" s="1"/>
      <c r="H394" s="2"/>
      <c r="I394" s="2"/>
      <c r="J394" s="50"/>
    </row>
    <row r="395" spans="3:10" ht="13.5">
      <c r="C395" s="1"/>
      <c r="H395" s="2"/>
      <c r="I395" s="2"/>
      <c r="J395" s="50"/>
    </row>
    <row r="396" spans="3:10" ht="13.5">
      <c r="C396" s="1"/>
      <c r="H396" s="2"/>
      <c r="I396" s="2"/>
      <c r="J396" s="50"/>
    </row>
    <row r="397" spans="3:10" ht="13.5">
      <c r="C397" s="1"/>
      <c r="H397" s="2"/>
      <c r="I397" s="2"/>
      <c r="J397" s="50"/>
    </row>
    <row r="398" spans="3:10" ht="13.5">
      <c r="C398" s="1"/>
      <c r="H398" s="2"/>
      <c r="I398" s="2"/>
      <c r="J398" s="50"/>
    </row>
    <row r="399" spans="3:10" ht="13.5">
      <c r="C399" s="1"/>
      <c r="H399" s="2"/>
      <c r="I399" s="2"/>
      <c r="J399" s="50"/>
    </row>
    <row r="400" spans="3:10" ht="13.5">
      <c r="C400" s="1"/>
      <c r="H400" s="2"/>
      <c r="I400" s="2"/>
      <c r="J400" s="50"/>
    </row>
    <row r="401" spans="3:10" ht="13.5">
      <c r="C401" s="1"/>
      <c r="H401" s="2"/>
      <c r="I401" s="2"/>
      <c r="J401" s="50"/>
    </row>
    <row r="402" spans="3:10" ht="13.5">
      <c r="C402" s="1"/>
      <c r="H402" s="2"/>
      <c r="I402" s="2"/>
      <c r="J402" s="50"/>
    </row>
    <row r="403" spans="3:10" ht="13.5">
      <c r="C403" s="1"/>
      <c r="H403" s="2"/>
      <c r="I403" s="2"/>
      <c r="J403" s="50"/>
    </row>
    <row r="404" spans="3:10" ht="13.5">
      <c r="C404" s="1"/>
      <c r="H404" s="2"/>
      <c r="I404" s="2"/>
      <c r="J404" s="50"/>
    </row>
    <row r="405" spans="3:10" ht="13.5">
      <c r="C405" s="1"/>
      <c r="H405" s="2"/>
      <c r="I405" s="2"/>
      <c r="J405" s="50"/>
    </row>
    <row r="406" spans="3:10" ht="13.5">
      <c r="C406" s="1"/>
      <c r="H406" s="2"/>
      <c r="I406" s="2"/>
      <c r="J406" s="50"/>
    </row>
    <row r="407" spans="3:10" ht="13.5">
      <c r="C407" s="1"/>
      <c r="H407" s="2"/>
      <c r="I407" s="2"/>
      <c r="J407" s="50"/>
    </row>
    <row r="408" spans="3:10" ht="13.5">
      <c r="C408" s="1"/>
      <c r="H408" s="2"/>
      <c r="I408" s="2"/>
      <c r="J408" s="50"/>
    </row>
    <row r="409" spans="3:10" ht="13.5">
      <c r="C409" s="1"/>
      <c r="H409" s="2"/>
      <c r="I409" s="2"/>
      <c r="J409" s="50"/>
    </row>
    <row r="410" spans="3:10" ht="13.5">
      <c r="C410" s="1"/>
      <c r="H410" s="2"/>
      <c r="I410" s="2"/>
      <c r="J410" s="50"/>
    </row>
    <row r="411" spans="3:10" ht="13.5">
      <c r="C411" s="1"/>
      <c r="H411" s="2"/>
      <c r="I411" s="2"/>
      <c r="J411" s="50"/>
    </row>
    <row r="412" spans="3:10" ht="13.5">
      <c r="C412" s="1"/>
      <c r="H412" s="2"/>
      <c r="I412" s="2"/>
      <c r="J412" s="50"/>
    </row>
    <row r="413" spans="3:10" ht="13.5">
      <c r="C413" s="1"/>
      <c r="H413" s="2"/>
      <c r="I413" s="2"/>
      <c r="J413" s="50"/>
    </row>
    <row r="414" spans="3:10" ht="13.5">
      <c r="C414" s="1"/>
      <c r="H414" s="2"/>
      <c r="I414" s="2"/>
      <c r="J414" s="50"/>
    </row>
    <row r="415" spans="3:10" ht="13.5">
      <c r="C415" s="1"/>
      <c r="H415" s="2"/>
      <c r="I415" s="2"/>
      <c r="J415" s="50"/>
    </row>
    <row r="416" spans="3:10" ht="13.5">
      <c r="C416" s="1"/>
      <c r="H416" s="2"/>
      <c r="I416" s="2"/>
      <c r="J416" s="50"/>
    </row>
    <row r="417" spans="3:10" ht="13.5">
      <c r="C417" s="1"/>
      <c r="H417" s="2"/>
      <c r="I417" s="2"/>
      <c r="J417" s="50"/>
    </row>
    <row r="418" spans="3:10" ht="13.5">
      <c r="C418" s="1"/>
      <c r="H418" s="2"/>
      <c r="I418" s="2"/>
      <c r="J418" s="50"/>
    </row>
    <row r="419" spans="3:10" ht="13.5">
      <c r="C419" s="1"/>
      <c r="H419" s="2"/>
      <c r="I419" s="2"/>
      <c r="J419" s="50"/>
    </row>
    <row r="420" spans="3:10" ht="13.5">
      <c r="C420" s="1"/>
      <c r="H420" s="2"/>
      <c r="I420" s="2"/>
      <c r="J420" s="50"/>
    </row>
    <row r="421" spans="3:10" ht="13.5">
      <c r="C421" s="1"/>
      <c r="H421" s="2"/>
      <c r="I421" s="2"/>
      <c r="J421" s="50"/>
    </row>
    <row r="422" spans="3:10" ht="13.5">
      <c r="C422" s="1"/>
      <c r="H422" s="2"/>
      <c r="I422" s="2"/>
      <c r="J422" s="50"/>
    </row>
    <row r="423" spans="3:10" ht="13.5">
      <c r="C423" s="1"/>
      <c r="H423" s="2"/>
      <c r="I423" s="2"/>
      <c r="J423" s="50"/>
    </row>
    <row r="424" spans="3:10" ht="13.5">
      <c r="C424" s="1"/>
      <c r="H424" s="2"/>
      <c r="I424" s="2"/>
      <c r="J424" s="50"/>
    </row>
    <row r="425" spans="3:10" ht="13.5">
      <c r="C425" s="1"/>
      <c r="H425" s="2"/>
      <c r="I425" s="2"/>
      <c r="J425" s="50"/>
    </row>
    <row r="426" spans="3:10" ht="13.5">
      <c r="C426" s="1"/>
      <c r="H426" s="2"/>
      <c r="I426" s="2"/>
      <c r="J426" s="50"/>
    </row>
  </sheetData>
  <sheetProtection/>
  <mergeCells count="10">
    <mergeCell ref="A2:AB2"/>
    <mergeCell ref="Q4:V4"/>
    <mergeCell ref="K4:P4"/>
    <mergeCell ref="F4:J4"/>
    <mergeCell ref="AD4:AD6"/>
    <mergeCell ref="K49:M49"/>
    <mergeCell ref="Q49:S49"/>
    <mergeCell ref="W49:Y49"/>
    <mergeCell ref="E49:G49"/>
    <mergeCell ref="W4:AB4"/>
  </mergeCells>
  <conditionalFormatting sqref="F7">
    <cfRule type="cellIs" priority="9" dxfId="0" operator="lessThan" stopIfTrue="1">
      <formula>J7</formula>
    </cfRule>
  </conditionalFormatting>
  <conditionalFormatting sqref="F8:F46">
    <cfRule type="cellIs" priority="7" dxfId="0" operator="lessThan" stopIfTrue="1">
      <formula>J8</formula>
    </cfRule>
  </conditionalFormatting>
  <conditionalFormatting sqref="K7">
    <cfRule type="cellIs" priority="6" dxfId="0" operator="lessThan" stopIfTrue="1">
      <formula>P7</formula>
    </cfRule>
  </conditionalFormatting>
  <conditionalFormatting sqref="K8:K46">
    <cfRule type="cellIs" priority="5" dxfId="0" operator="lessThan" stopIfTrue="1">
      <formula>P8</formula>
    </cfRule>
  </conditionalFormatting>
  <conditionalFormatting sqref="Q7">
    <cfRule type="cellIs" priority="4" dxfId="0" operator="lessThan" stopIfTrue="1">
      <formula>V7</formula>
    </cfRule>
  </conditionalFormatting>
  <conditionalFormatting sqref="Q8:Q46">
    <cfRule type="cellIs" priority="3" dxfId="0" operator="lessThan" stopIfTrue="1">
      <formula>V8</formula>
    </cfRule>
  </conditionalFormatting>
  <conditionalFormatting sqref="W7">
    <cfRule type="cellIs" priority="2" dxfId="0" operator="lessThan" stopIfTrue="1">
      <formula>AB7</formula>
    </cfRule>
  </conditionalFormatting>
  <conditionalFormatting sqref="W8:W46">
    <cfRule type="cellIs" priority="1" dxfId="0" operator="lessThan" stopIfTrue="1">
      <formula>AB8</formula>
    </cfRule>
  </conditionalFormatting>
  <printOptions/>
  <pageMargins left="0.787401575" right="0.787401575" top="0.984251969" bottom="0.984251969" header="0.4921259845" footer="0.4921259845"/>
  <pageSetup horizontalDpi="300" verticalDpi="300" orientation="portrait" paperSize="9" r:id="rId2"/>
  <headerFooter alignWithMargins="0">
    <oddFooter>&amp;R&amp;D</oddFooter>
  </headerFooter>
  <drawing r:id="rId1"/>
</worksheet>
</file>

<file path=xl/worksheets/sheet3.xml><?xml version="1.0" encoding="utf-8"?>
<worksheet xmlns="http://schemas.openxmlformats.org/spreadsheetml/2006/main" xmlns:r="http://schemas.openxmlformats.org/officeDocument/2006/relationships">
  <dimension ref="A1:C199"/>
  <sheetViews>
    <sheetView zoomScalePageLayoutView="0" workbookViewId="0" topLeftCell="A157">
      <selection activeCell="G194" sqref="G194"/>
    </sheetView>
  </sheetViews>
  <sheetFormatPr defaultColWidth="11.421875" defaultRowHeight="12.75"/>
  <sheetData>
    <row r="1" spans="1:3" ht="25.5">
      <c r="A1" s="46" t="s">
        <v>28</v>
      </c>
      <c r="B1" s="46" t="s">
        <v>29</v>
      </c>
      <c r="C1" s="46" t="s">
        <v>30</v>
      </c>
    </row>
    <row r="2" spans="1:3" ht="12.75">
      <c r="A2" s="46">
        <v>21</v>
      </c>
      <c r="B2" s="46">
        <v>7</v>
      </c>
      <c r="C2" s="46">
        <v>6</v>
      </c>
    </row>
    <row r="3" spans="1:3" ht="12.75">
      <c r="A3" s="46">
        <v>22</v>
      </c>
      <c r="B3" s="46">
        <v>7.2</v>
      </c>
      <c r="C3" s="46">
        <v>6.14</v>
      </c>
    </row>
    <row r="4" spans="1:3" ht="12.75">
      <c r="A4" s="46">
        <v>23</v>
      </c>
      <c r="B4" s="46">
        <v>7.3</v>
      </c>
      <c r="C4" s="46">
        <v>6.28</v>
      </c>
    </row>
    <row r="5" spans="1:3" ht="12.75">
      <c r="A5" s="46">
        <v>24</v>
      </c>
      <c r="B5" s="46">
        <v>7.5</v>
      </c>
      <c r="C5" s="46">
        <v>6.42</v>
      </c>
    </row>
    <row r="6" spans="1:3" ht="12.75">
      <c r="A6" s="46">
        <v>25</v>
      </c>
      <c r="B6" s="46">
        <v>7.7</v>
      </c>
      <c r="C6" s="46">
        <v>6.56</v>
      </c>
    </row>
    <row r="7" spans="1:3" ht="12.75">
      <c r="A7" s="46">
        <v>26</v>
      </c>
      <c r="B7" s="46">
        <v>7.9</v>
      </c>
      <c r="C7" s="46">
        <v>6.7</v>
      </c>
    </row>
    <row r="8" spans="1:3" ht="12.75">
      <c r="A8" s="46">
        <v>27</v>
      </c>
      <c r="B8" s="46">
        <v>8</v>
      </c>
      <c r="C8" s="46">
        <v>6.84</v>
      </c>
    </row>
    <row r="9" spans="1:3" ht="12.75">
      <c r="A9" s="46">
        <v>28</v>
      </c>
      <c r="B9" s="46">
        <v>8.2</v>
      </c>
      <c r="C9" s="46">
        <v>6.98</v>
      </c>
    </row>
    <row r="10" spans="1:3" ht="12.75">
      <c r="A10" s="46">
        <v>29</v>
      </c>
      <c r="B10" s="46">
        <v>8.4</v>
      </c>
      <c r="C10" s="46">
        <v>7.13</v>
      </c>
    </row>
    <row r="11" spans="1:3" ht="12.75">
      <c r="A11" s="46">
        <v>30</v>
      </c>
      <c r="B11" s="46">
        <v>8.5</v>
      </c>
      <c r="C11" s="46">
        <v>7.27</v>
      </c>
    </row>
    <row r="12" spans="1:3" ht="12.75">
      <c r="A12" s="46">
        <v>31</v>
      </c>
      <c r="B12" s="46">
        <v>8.7</v>
      </c>
      <c r="C12" s="46">
        <v>7.41</v>
      </c>
    </row>
    <row r="13" spans="1:3" ht="12.75">
      <c r="A13" s="46">
        <v>32</v>
      </c>
      <c r="B13" s="46">
        <v>8.9</v>
      </c>
      <c r="C13" s="46">
        <v>7.55</v>
      </c>
    </row>
    <row r="14" spans="1:3" ht="12.75">
      <c r="A14" s="46">
        <v>33</v>
      </c>
      <c r="B14" s="46">
        <v>9</v>
      </c>
      <c r="C14" s="46">
        <v>7.69</v>
      </c>
    </row>
    <row r="15" spans="1:3" ht="12.75">
      <c r="A15" s="46">
        <v>34</v>
      </c>
      <c r="B15" s="46">
        <v>9.2</v>
      </c>
      <c r="C15" s="46">
        <v>7.83</v>
      </c>
    </row>
    <row r="16" spans="1:3" ht="12.75">
      <c r="A16" s="46">
        <v>35</v>
      </c>
      <c r="B16" s="46">
        <v>9.4</v>
      </c>
      <c r="C16" s="46">
        <v>7.97</v>
      </c>
    </row>
    <row r="17" spans="1:3" ht="12.75">
      <c r="A17" s="46">
        <v>36</v>
      </c>
      <c r="B17" s="46">
        <v>9.6</v>
      </c>
      <c r="C17" s="46">
        <v>8.11</v>
      </c>
    </row>
    <row r="18" spans="1:3" ht="12.75">
      <c r="A18" s="46">
        <v>37</v>
      </c>
      <c r="B18" s="46">
        <v>9.7</v>
      </c>
      <c r="C18" s="46">
        <v>8.26</v>
      </c>
    </row>
    <row r="19" spans="1:3" ht="12.75">
      <c r="A19" s="46">
        <v>38</v>
      </c>
      <c r="B19" s="46">
        <v>9.9</v>
      </c>
      <c r="C19" s="46">
        <v>8.4</v>
      </c>
    </row>
    <row r="20" spans="1:3" ht="12.75">
      <c r="A20" s="46">
        <v>39</v>
      </c>
      <c r="B20" s="46">
        <v>10</v>
      </c>
      <c r="C20" s="46">
        <v>8.54</v>
      </c>
    </row>
    <row r="21" spans="1:3" ht="12.75">
      <c r="A21" s="46">
        <v>40</v>
      </c>
      <c r="B21" s="46">
        <v>10.3</v>
      </c>
      <c r="C21" s="46">
        <v>8.68</v>
      </c>
    </row>
    <row r="22" spans="1:3" ht="12.75">
      <c r="A22" s="46">
        <v>41</v>
      </c>
      <c r="B22" s="46">
        <v>10.4</v>
      </c>
      <c r="C22" s="46">
        <v>8.52</v>
      </c>
    </row>
    <row r="23" spans="1:3" ht="12.75">
      <c r="A23" s="46">
        <v>42</v>
      </c>
      <c r="B23" s="46">
        <v>10.6</v>
      </c>
      <c r="C23" s="46">
        <v>8.96</v>
      </c>
    </row>
    <row r="24" spans="1:3" ht="12.75">
      <c r="A24" s="46">
        <v>43</v>
      </c>
      <c r="B24" s="46">
        <v>10.8</v>
      </c>
      <c r="C24" s="46">
        <v>9.1</v>
      </c>
    </row>
    <row r="25" spans="1:3" ht="12.75">
      <c r="A25" s="46">
        <v>44</v>
      </c>
      <c r="B25" s="46">
        <v>10.9</v>
      </c>
      <c r="C25" s="46">
        <v>9.24</v>
      </c>
    </row>
    <row r="26" spans="1:3" ht="12.75">
      <c r="A26" s="46">
        <v>45</v>
      </c>
      <c r="B26" s="46">
        <v>11.1</v>
      </c>
      <c r="C26" s="46">
        <v>9.39</v>
      </c>
    </row>
    <row r="27" spans="1:3" ht="12.75">
      <c r="A27" s="46">
        <v>46</v>
      </c>
      <c r="B27" s="46">
        <v>11.3</v>
      </c>
      <c r="C27" s="46">
        <v>9.53</v>
      </c>
    </row>
    <row r="28" spans="1:3" ht="12.75">
      <c r="A28" s="46">
        <v>47</v>
      </c>
      <c r="B28" s="46">
        <v>11.5</v>
      </c>
      <c r="C28" s="46">
        <v>9.67</v>
      </c>
    </row>
    <row r="29" spans="1:3" ht="12.75">
      <c r="A29" s="46">
        <v>48</v>
      </c>
      <c r="B29" s="46">
        <v>11.6</v>
      </c>
      <c r="C29" s="46">
        <v>9.81</v>
      </c>
    </row>
    <row r="30" spans="1:3" ht="12.75">
      <c r="A30" s="46">
        <v>49</v>
      </c>
      <c r="B30" s="46">
        <v>11.8</v>
      </c>
      <c r="C30" s="46">
        <v>9.95</v>
      </c>
    </row>
    <row r="31" spans="1:3" ht="12.75">
      <c r="A31" s="46">
        <v>50</v>
      </c>
      <c r="B31" s="46">
        <v>12</v>
      </c>
      <c r="C31" s="46">
        <v>10.1</v>
      </c>
    </row>
    <row r="32" spans="1:3" ht="12.75">
      <c r="A32" s="46">
        <v>51</v>
      </c>
      <c r="B32" s="46">
        <v>12.1</v>
      </c>
      <c r="C32" s="46">
        <v>10.24</v>
      </c>
    </row>
    <row r="33" spans="1:3" ht="12.75">
      <c r="A33" s="46">
        <v>52</v>
      </c>
      <c r="B33" s="46">
        <v>12.3</v>
      </c>
      <c r="C33" s="46">
        <v>10.38</v>
      </c>
    </row>
    <row r="34" spans="1:3" ht="12.75">
      <c r="A34" s="46">
        <v>53</v>
      </c>
      <c r="B34" s="46">
        <v>12.5</v>
      </c>
      <c r="C34" s="46">
        <v>10.52</v>
      </c>
    </row>
    <row r="35" spans="1:3" ht="12.75">
      <c r="A35" s="46">
        <v>54</v>
      </c>
      <c r="B35" s="46">
        <v>12.7</v>
      </c>
      <c r="C35" s="46">
        <v>10.66</v>
      </c>
    </row>
    <row r="36" spans="1:3" ht="12.75">
      <c r="A36" s="46">
        <v>55</v>
      </c>
      <c r="B36" s="46">
        <v>12.8</v>
      </c>
      <c r="C36" s="46">
        <v>10.8</v>
      </c>
    </row>
    <row r="37" spans="1:3" ht="12.75">
      <c r="A37" s="46">
        <v>56</v>
      </c>
      <c r="B37" s="46">
        <v>13</v>
      </c>
      <c r="C37" s="46">
        <v>10.94</v>
      </c>
    </row>
    <row r="38" spans="1:3" ht="12.75">
      <c r="A38" s="46">
        <v>57</v>
      </c>
      <c r="B38" s="46">
        <v>13.2</v>
      </c>
      <c r="C38" s="46">
        <v>11.06</v>
      </c>
    </row>
    <row r="39" spans="1:3" ht="12.75">
      <c r="A39" s="46">
        <v>58</v>
      </c>
      <c r="B39" s="46">
        <v>13.4</v>
      </c>
      <c r="C39" s="46">
        <v>11.22</v>
      </c>
    </row>
    <row r="40" spans="1:3" ht="12.75">
      <c r="A40" s="46">
        <v>59</v>
      </c>
      <c r="B40" s="46">
        <v>13.5</v>
      </c>
      <c r="C40" s="46">
        <v>11.36</v>
      </c>
    </row>
    <row r="41" spans="1:3" ht="12.75">
      <c r="A41" s="46">
        <v>60</v>
      </c>
      <c r="B41" s="46">
        <v>13.7</v>
      </c>
      <c r="C41" s="46">
        <v>11.5</v>
      </c>
    </row>
    <row r="42" spans="1:3" ht="12.75">
      <c r="A42" s="46">
        <v>61</v>
      </c>
      <c r="B42" s="46">
        <v>13.9</v>
      </c>
      <c r="C42" s="46">
        <v>11.54</v>
      </c>
    </row>
    <row r="43" spans="1:3" ht="12.75">
      <c r="A43" s="46">
        <v>62</v>
      </c>
      <c r="B43" s="46">
        <v>14</v>
      </c>
      <c r="C43" s="46">
        <v>11.79</v>
      </c>
    </row>
    <row r="44" spans="1:3" ht="12.75">
      <c r="A44" s="46">
        <v>63</v>
      </c>
      <c r="B44" s="46">
        <v>14.2</v>
      </c>
      <c r="C44" s="46">
        <v>11.93</v>
      </c>
    </row>
    <row r="45" spans="1:3" ht="12.75">
      <c r="A45" s="46">
        <v>64</v>
      </c>
      <c r="B45" s="46">
        <v>14.4</v>
      </c>
      <c r="C45" s="46">
        <v>12.07</v>
      </c>
    </row>
    <row r="46" spans="1:3" ht="12.75">
      <c r="A46" s="46">
        <v>65</v>
      </c>
      <c r="B46" s="46">
        <v>14.5</v>
      </c>
      <c r="C46" s="46">
        <v>12.21</v>
      </c>
    </row>
    <row r="47" spans="1:3" ht="12.75">
      <c r="A47" s="46">
        <v>66</v>
      </c>
      <c r="B47" s="46">
        <v>14.7</v>
      </c>
      <c r="C47" s="46">
        <v>12.35</v>
      </c>
    </row>
    <row r="48" spans="1:3" ht="12.75">
      <c r="A48" s="46">
        <v>67</v>
      </c>
      <c r="B48" s="46">
        <v>14.9</v>
      </c>
      <c r="C48" s="46">
        <v>12.5</v>
      </c>
    </row>
    <row r="49" spans="1:3" ht="12.75">
      <c r="A49" s="46">
        <v>68</v>
      </c>
      <c r="B49" s="46">
        <v>15</v>
      </c>
      <c r="C49" s="46">
        <v>12.64</v>
      </c>
    </row>
    <row r="50" spans="1:3" ht="12.75">
      <c r="A50" s="46">
        <v>69</v>
      </c>
      <c r="B50" s="46">
        <v>15.2</v>
      </c>
      <c r="C50" s="46">
        <v>12.78</v>
      </c>
    </row>
    <row r="51" spans="1:3" ht="12.75">
      <c r="A51" s="46">
        <v>70</v>
      </c>
      <c r="B51" s="46">
        <v>15.4</v>
      </c>
      <c r="C51" s="46">
        <v>13.06</v>
      </c>
    </row>
    <row r="52" spans="1:3" ht="12.75">
      <c r="A52" s="46">
        <v>71</v>
      </c>
      <c r="B52" s="46">
        <v>15.6</v>
      </c>
      <c r="C52" s="46">
        <v>13.21</v>
      </c>
    </row>
    <row r="53" spans="1:3" ht="12.75">
      <c r="A53" s="46">
        <v>72</v>
      </c>
      <c r="B53" s="46">
        <v>15.7</v>
      </c>
      <c r="C53" s="46">
        <v>13.35</v>
      </c>
    </row>
    <row r="54" spans="1:3" ht="12.75">
      <c r="A54" s="46">
        <v>73</v>
      </c>
      <c r="B54" s="46">
        <v>15.9</v>
      </c>
      <c r="C54" s="46">
        <v>13.49</v>
      </c>
    </row>
    <row r="55" spans="1:3" ht="12.75">
      <c r="A55" s="46">
        <v>74</v>
      </c>
      <c r="B55" s="46">
        <v>16</v>
      </c>
      <c r="C55" s="46">
        <v>13.63</v>
      </c>
    </row>
    <row r="56" spans="1:3" ht="12.75">
      <c r="A56" s="46">
        <v>75</v>
      </c>
      <c r="B56" s="46">
        <v>16.3</v>
      </c>
      <c r="C56" s="46">
        <v>13.77</v>
      </c>
    </row>
    <row r="57" spans="1:3" ht="12.75">
      <c r="A57" s="46">
        <v>76</v>
      </c>
      <c r="B57" s="46">
        <v>16.4</v>
      </c>
      <c r="C57" s="46">
        <v>13.92</v>
      </c>
    </row>
    <row r="58" spans="1:3" ht="12.75">
      <c r="A58" s="46">
        <v>77</v>
      </c>
      <c r="B58" s="46">
        <v>16.6</v>
      </c>
      <c r="C58" s="46">
        <v>14.06</v>
      </c>
    </row>
    <row r="59" spans="1:3" ht="12.75">
      <c r="A59" s="46">
        <v>78</v>
      </c>
      <c r="B59" s="46">
        <v>16.8</v>
      </c>
      <c r="C59" s="46">
        <v>14.2</v>
      </c>
    </row>
    <row r="60" spans="1:3" ht="12.75">
      <c r="A60" s="46">
        <v>79</v>
      </c>
      <c r="B60" s="46">
        <v>16.9</v>
      </c>
      <c r="C60" s="46">
        <v>14.34</v>
      </c>
    </row>
    <row r="61" spans="1:3" ht="12.75">
      <c r="A61" s="46">
        <v>80</v>
      </c>
      <c r="B61" s="46">
        <v>17.1</v>
      </c>
      <c r="C61" s="46">
        <v>14.88</v>
      </c>
    </row>
    <row r="62" spans="1:3" ht="12.75">
      <c r="A62" s="46">
        <v>81</v>
      </c>
      <c r="B62" s="46">
        <v>17.3</v>
      </c>
      <c r="C62" s="46">
        <v>14.63</v>
      </c>
    </row>
    <row r="63" spans="1:3" ht="12.75">
      <c r="A63" s="46">
        <v>82</v>
      </c>
      <c r="B63" s="46">
        <v>17.5</v>
      </c>
      <c r="C63" s="46">
        <v>14.77</v>
      </c>
    </row>
    <row r="64" spans="1:3" ht="12.75">
      <c r="A64" s="46">
        <v>83</v>
      </c>
      <c r="B64" s="46">
        <v>17.6</v>
      </c>
      <c r="C64" s="46">
        <v>14.91</v>
      </c>
    </row>
    <row r="65" spans="1:3" ht="12.75">
      <c r="A65" s="46">
        <v>84</v>
      </c>
      <c r="B65" s="46">
        <v>17.8</v>
      </c>
      <c r="C65" s="46">
        <v>15.05</v>
      </c>
    </row>
    <row r="66" spans="1:3" ht="12.75">
      <c r="A66" s="46">
        <v>85</v>
      </c>
      <c r="B66" s="46">
        <v>18</v>
      </c>
      <c r="C66" s="46">
        <v>15.19</v>
      </c>
    </row>
    <row r="67" spans="1:3" ht="12.75">
      <c r="A67" s="46">
        <v>86</v>
      </c>
      <c r="B67" s="46">
        <v>18.1</v>
      </c>
      <c r="C67" s="46">
        <v>15.34</v>
      </c>
    </row>
    <row r="68" spans="1:3" ht="12.75">
      <c r="A68" s="46">
        <v>87</v>
      </c>
      <c r="B68" s="46">
        <v>18.3</v>
      </c>
      <c r="C68" s="46">
        <v>15.48</v>
      </c>
    </row>
    <row r="69" spans="1:3" ht="12.75">
      <c r="A69" s="46">
        <v>88</v>
      </c>
      <c r="B69" s="46">
        <v>18.5</v>
      </c>
      <c r="C69" s="46">
        <v>15.62</v>
      </c>
    </row>
    <row r="70" spans="1:3" ht="12.75">
      <c r="A70" s="46">
        <v>89</v>
      </c>
      <c r="B70" s="46">
        <v>18.7</v>
      </c>
      <c r="C70" s="46">
        <v>15.78</v>
      </c>
    </row>
    <row r="71" spans="1:3" ht="12.75">
      <c r="A71" s="46">
        <v>90</v>
      </c>
      <c r="B71" s="46">
        <v>18.8</v>
      </c>
      <c r="C71" s="46">
        <v>15.82</v>
      </c>
    </row>
    <row r="72" spans="1:3" ht="12.75">
      <c r="A72" s="46">
        <v>91</v>
      </c>
      <c r="B72" s="46">
        <v>19</v>
      </c>
      <c r="C72" s="46">
        <v>16</v>
      </c>
    </row>
    <row r="73" spans="1:3" ht="12.75">
      <c r="A73" s="46">
        <v>92</v>
      </c>
      <c r="B73" s="46">
        <v>19.2</v>
      </c>
      <c r="C73" s="46">
        <v>16.11</v>
      </c>
    </row>
    <row r="74" spans="1:3" ht="12.75">
      <c r="A74" s="46">
        <v>93</v>
      </c>
      <c r="B74" s="46">
        <v>19.3</v>
      </c>
      <c r="C74" s="46">
        <v>16.23</v>
      </c>
    </row>
    <row r="75" spans="1:3" ht="12.75">
      <c r="A75" s="46">
        <v>94</v>
      </c>
      <c r="B75" s="46">
        <v>19.5</v>
      </c>
      <c r="C75" s="46">
        <v>16.35</v>
      </c>
    </row>
    <row r="76" spans="1:3" ht="12.75">
      <c r="A76" s="46">
        <v>95</v>
      </c>
      <c r="B76" s="46">
        <v>19.6</v>
      </c>
      <c r="C76" s="46">
        <v>16.47</v>
      </c>
    </row>
    <row r="77" spans="1:3" ht="12.75">
      <c r="A77" s="46">
        <v>96</v>
      </c>
      <c r="B77" s="46">
        <v>19.8</v>
      </c>
      <c r="C77" s="46">
        <v>16.59</v>
      </c>
    </row>
    <row r="78" spans="1:3" ht="12.75">
      <c r="A78" s="46">
        <v>97</v>
      </c>
      <c r="B78" s="46">
        <v>20</v>
      </c>
      <c r="C78" s="46">
        <v>16.7</v>
      </c>
    </row>
    <row r="79" spans="1:3" ht="12.75">
      <c r="A79" s="46">
        <v>98</v>
      </c>
      <c r="B79" s="46">
        <v>20.1</v>
      </c>
      <c r="C79" s="46">
        <v>16.82</v>
      </c>
    </row>
    <row r="80" spans="1:3" ht="12.75">
      <c r="A80" s="46">
        <v>99</v>
      </c>
      <c r="B80" s="46">
        <v>20.3</v>
      </c>
      <c r="C80" s="46">
        <v>16.94</v>
      </c>
    </row>
    <row r="81" spans="1:3" ht="12.75">
      <c r="A81" s="46">
        <v>100</v>
      </c>
      <c r="B81" s="46">
        <v>20.4</v>
      </c>
      <c r="C81" s="46">
        <v>17.06</v>
      </c>
    </row>
    <row r="82" spans="1:3" ht="12.75">
      <c r="A82" s="46">
        <v>101</v>
      </c>
      <c r="B82" s="46">
        <v>20.6</v>
      </c>
      <c r="C82" s="46">
        <v>17.16</v>
      </c>
    </row>
    <row r="83" spans="1:3" ht="12.75">
      <c r="A83" s="46">
        <v>102</v>
      </c>
      <c r="B83" s="46">
        <v>20.8</v>
      </c>
      <c r="C83" s="46">
        <v>17.29</v>
      </c>
    </row>
    <row r="84" spans="1:3" ht="12.75">
      <c r="A84" s="46">
        <v>103</v>
      </c>
      <c r="B84" s="46">
        <v>20.9</v>
      </c>
      <c r="C84" s="46">
        <v>17.41</v>
      </c>
    </row>
    <row r="85" spans="1:3" ht="12.75">
      <c r="A85" s="46">
        <v>104</v>
      </c>
      <c r="B85" s="46">
        <v>21</v>
      </c>
      <c r="C85" s="46">
        <v>17.53</v>
      </c>
    </row>
    <row r="86" spans="1:3" ht="12.75">
      <c r="A86" s="46">
        <v>105</v>
      </c>
      <c r="B86" s="46">
        <v>21.2</v>
      </c>
      <c r="C86" s="46">
        <v>17.65</v>
      </c>
    </row>
    <row r="87" spans="1:3" ht="12.75">
      <c r="A87" s="46">
        <v>106</v>
      </c>
      <c r="B87" s="46">
        <v>21.4</v>
      </c>
      <c r="C87" s="46">
        <v>17.77</v>
      </c>
    </row>
    <row r="88" spans="1:3" ht="12.75">
      <c r="A88" s="46">
        <v>107</v>
      </c>
      <c r="B88" s="46">
        <v>21.6</v>
      </c>
      <c r="C88" s="46">
        <v>17.88</v>
      </c>
    </row>
    <row r="89" spans="1:3" ht="12.75">
      <c r="A89" s="46">
        <v>108</v>
      </c>
      <c r="B89" s="46">
        <v>21.7</v>
      </c>
      <c r="C89" s="46">
        <v>18</v>
      </c>
    </row>
    <row r="90" spans="1:3" ht="12.75">
      <c r="A90" s="46">
        <v>109</v>
      </c>
      <c r="B90" s="46">
        <v>21.9</v>
      </c>
      <c r="C90" s="46">
        <v>18.12</v>
      </c>
    </row>
    <row r="91" spans="1:3" ht="12.75">
      <c r="A91" s="46">
        <v>110</v>
      </c>
      <c r="B91" s="46">
        <v>22</v>
      </c>
      <c r="C91" s="46">
        <v>18.24</v>
      </c>
    </row>
    <row r="92" spans="1:3" ht="12.75">
      <c r="A92" s="46">
        <v>111</v>
      </c>
      <c r="B92" s="46">
        <v>22.2</v>
      </c>
      <c r="C92" s="46">
        <v>18.36</v>
      </c>
    </row>
    <row r="93" spans="1:3" ht="12.75">
      <c r="A93" s="46">
        <v>112</v>
      </c>
      <c r="B93" s="46">
        <v>22.4</v>
      </c>
      <c r="C93" s="46">
        <v>18.47</v>
      </c>
    </row>
    <row r="94" spans="1:3" ht="12.75">
      <c r="A94" s="46">
        <v>113</v>
      </c>
      <c r="B94" s="46">
        <v>22.5</v>
      </c>
      <c r="C94" s="46">
        <v>18.59</v>
      </c>
    </row>
    <row r="95" spans="1:3" ht="12.75">
      <c r="A95" s="46">
        <v>114</v>
      </c>
      <c r="B95" s="46">
        <v>22.7</v>
      </c>
      <c r="C95" s="46">
        <v>18.71</v>
      </c>
    </row>
    <row r="96" spans="1:3" ht="12.75">
      <c r="A96" s="46">
        <v>115</v>
      </c>
      <c r="B96" s="46">
        <v>22.8</v>
      </c>
      <c r="C96" s="46">
        <v>18.83</v>
      </c>
    </row>
    <row r="97" spans="1:3" ht="12.75">
      <c r="A97" s="46">
        <v>116</v>
      </c>
      <c r="B97" s="46">
        <v>23</v>
      </c>
      <c r="C97" s="46">
        <v>18.95</v>
      </c>
    </row>
    <row r="98" spans="1:3" ht="12.75">
      <c r="A98" s="46">
        <v>117</v>
      </c>
      <c r="B98" s="46">
        <v>23.2</v>
      </c>
      <c r="C98" s="46">
        <v>19.06</v>
      </c>
    </row>
    <row r="99" spans="1:3" ht="12.75">
      <c r="A99" s="46">
        <v>118</v>
      </c>
      <c r="B99" s="46">
        <v>23.3</v>
      </c>
      <c r="C99" s="46">
        <v>19.18</v>
      </c>
    </row>
    <row r="100" spans="1:3" ht="12.75">
      <c r="A100" s="46">
        <v>119</v>
      </c>
      <c r="B100" s="46">
        <v>23.5</v>
      </c>
      <c r="C100" s="46">
        <v>19.3</v>
      </c>
    </row>
    <row r="101" spans="1:3" ht="12.75">
      <c r="A101" s="46">
        <v>120</v>
      </c>
      <c r="B101" s="46">
        <v>23.6</v>
      </c>
      <c r="C101" s="46">
        <v>19.42</v>
      </c>
    </row>
    <row r="102" spans="1:3" ht="12.75">
      <c r="A102" s="46">
        <v>121</v>
      </c>
      <c r="B102" s="46">
        <v>23.8</v>
      </c>
      <c r="C102" s="46">
        <v>19.54</v>
      </c>
    </row>
    <row r="103" spans="1:3" ht="12.75">
      <c r="A103" s="46">
        <v>122</v>
      </c>
      <c r="B103" s="46">
        <v>24</v>
      </c>
      <c r="C103" s="46">
        <v>19.65</v>
      </c>
    </row>
    <row r="104" spans="1:3" ht="12.75">
      <c r="A104" s="46">
        <v>123</v>
      </c>
      <c r="B104" s="46">
        <v>24.1</v>
      </c>
      <c r="C104" s="46">
        <v>19.77</v>
      </c>
    </row>
    <row r="105" spans="1:3" ht="12.75">
      <c r="A105" s="46">
        <v>124</v>
      </c>
      <c r="B105" s="46">
        <v>24.3</v>
      </c>
      <c r="C105" s="46">
        <v>19.88</v>
      </c>
    </row>
    <row r="106" spans="1:3" ht="12.75">
      <c r="A106" s="46">
        <v>125</v>
      </c>
      <c r="B106" s="46">
        <v>24.4</v>
      </c>
      <c r="C106" s="46">
        <v>20</v>
      </c>
    </row>
    <row r="107" spans="1:3" ht="12.75">
      <c r="A107" s="46">
        <v>126</v>
      </c>
      <c r="B107" s="46">
        <v>24.6</v>
      </c>
      <c r="C107" s="46">
        <v>20.12</v>
      </c>
    </row>
    <row r="108" spans="1:3" ht="12.75">
      <c r="A108" s="46">
        <v>127</v>
      </c>
      <c r="B108" s="46">
        <v>24.8</v>
      </c>
      <c r="C108" s="46">
        <v>20.24</v>
      </c>
    </row>
    <row r="109" spans="1:3" ht="12.75">
      <c r="A109" s="46">
        <v>128</v>
      </c>
      <c r="B109" s="46">
        <v>24.9</v>
      </c>
      <c r="C109" s="46">
        <v>20.36</v>
      </c>
    </row>
    <row r="110" spans="1:3" ht="12.75">
      <c r="A110" s="46">
        <v>129</v>
      </c>
      <c r="B110" s="46">
        <v>25</v>
      </c>
      <c r="C110" s="46">
        <v>20.47</v>
      </c>
    </row>
    <row r="111" spans="1:3" ht="12.75">
      <c r="A111" s="46">
        <v>130</v>
      </c>
      <c r="B111" s="46">
        <v>25.2</v>
      </c>
      <c r="C111" s="46">
        <v>20.59</v>
      </c>
    </row>
    <row r="112" spans="1:3" ht="12.75">
      <c r="A112" s="46">
        <v>131</v>
      </c>
      <c r="B112" s="46">
        <v>25.4</v>
      </c>
      <c r="C112" s="46">
        <v>20.71</v>
      </c>
    </row>
    <row r="113" spans="1:3" ht="12.75">
      <c r="A113" s="46">
        <v>132</v>
      </c>
      <c r="B113" s="46">
        <v>25.6</v>
      </c>
      <c r="C113" s="46">
        <v>20.83</v>
      </c>
    </row>
    <row r="114" spans="1:3" ht="12.75">
      <c r="A114" s="46">
        <v>133</v>
      </c>
      <c r="B114" s="46">
        <v>25.7</v>
      </c>
      <c r="C114" s="46">
        <v>20.95</v>
      </c>
    </row>
    <row r="115" spans="1:3" ht="12.75">
      <c r="A115" s="46">
        <v>134</v>
      </c>
      <c r="B115" s="46">
        <v>25.9</v>
      </c>
      <c r="C115" s="46">
        <v>21.06</v>
      </c>
    </row>
    <row r="116" spans="1:3" ht="12.75">
      <c r="A116" s="46">
        <v>135</v>
      </c>
      <c r="B116" s="46">
        <v>26</v>
      </c>
      <c r="C116" s="46">
        <v>21.18</v>
      </c>
    </row>
    <row r="117" spans="1:3" ht="12.75">
      <c r="A117" s="46">
        <v>136</v>
      </c>
      <c r="B117" s="46">
        <v>26.2</v>
      </c>
      <c r="C117" s="46">
        <v>21.3</v>
      </c>
    </row>
    <row r="118" spans="1:3" ht="12.75">
      <c r="A118" s="46">
        <v>137</v>
      </c>
      <c r="B118" s="46">
        <v>26.4</v>
      </c>
      <c r="C118" s="46">
        <v>21.42</v>
      </c>
    </row>
    <row r="119" spans="1:3" ht="12.75">
      <c r="A119" s="46">
        <v>138</v>
      </c>
      <c r="B119" s="46">
        <v>26.5</v>
      </c>
      <c r="C119" s="46">
        <v>21.54</v>
      </c>
    </row>
    <row r="120" spans="1:3" ht="12.75">
      <c r="A120" s="46">
        <v>139</v>
      </c>
      <c r="B120" s="46">
        <v>26.7</v>
      </c>
      <c r="C120" s="46">
        <v>21.65</v>
      </c>
    </row>
    <row r="121" spans="1:3" ht="12.75">
      <c r="A121" s="46">
        <v>140</v>
      </c>
      <c r="B121" s="46">
        <v>26.8</v>
      </c>
      <c r="C121" s="46">
        <v>21.77</v>
      </c>
    </row>
    <row r="122" spans="1:3" ht="12.75">
      <c r="A122" s="46">
        <v>141</v>
      </c>
      <c r="B122" s="46">
        <v>27</v>
      </c>
      <c r="C122" s="46">
        <v>21.89</v>
      </c>
    </row>
    <row r="123" spans="1:3" ht="12.75">
      <c r="A123" s="46">
        <v>142</v>
      </c>
      <c r="B123" s="46">
        <v>27.2</v>
      </c>
      <c r="C123" s="46">
        <v>22</v>
      </c>
    </row>
    <row r="124" spans="1:3" ht="12.75">
      <c r="A124" s="46">
        <v>143</v>
      </c>
      <c r="B124" s="46">
        <v>27.3</v>
      </c>
      <c r="C124" s="46">
        <v>22.13</v>
      </c>
    </row>
    <row r="125" spans="1:3" ht="12.75">
      <c r="A125" s="46">
        <v>144</v>
      </c>
      <c r="B125" s="46">
        <v>27.5</v>
      </c>
      <c r="C125" s="46">
        <v>22.24</v>
      </c>
    </row>
    <row r="126" spans="1:3" ht="12.75">
      <c r="A126" s="46">
        <v>145</v>
      </c>
      <c r="B126" s="46">
        <v>27.7</v>
      </c>
      <c r="C126" s="46">
        <v>22.35</v>
      </c>
    </row>
    <row r="127" spans="1:3" ht="12.75">
      <c r="A127" s="46">
        <v>146</v>
      </c>
      <c r="B127" s="46">
        <v>27.8</v>
      </c>
      <c r="C127" s="46">
        <v>22.47</v>
      </c>
    </row>
    <row r="128" spans="1:3" ht="12.75">
      <c r="A128" s="46">
        <v>147</v>
      </c>
      <c r="B128" s="46">
        <v>28</v>
      </c>
      <c r="C128" s="46">
        <v>22.59</v>
      </c>
    </row>
    <row r="129" spans="1:3" ht="12.75">
      <c r="A129" s="46">
        <v>148</v>
      </c>
      <c r="B129" s="46">
        <v>28.1</v>
      </c>
      <c r="C129" s="46">
        <v>22.71</v>
      </c>
    </row>
    <row r="130" spans="1:3" ht="12.75">
      <c r="A130" s="46">
        <v>149</v>
      </c>
      <c r="B130" s="46">
        <v>28.3</v>
      </c>
      <c r="C130" s="46">
        <v>22.82</v>
      </c>
    </row>
    <row r="131" spans="1:3" ht="12.75">
      <c r="A131" s="46">
        <v>150</v>
      </c>
      <c r="B131" s="46">
        <v>28.4</v>
      </c>
      <c r="C131" s="46">
        <v>22.89</v>
      </c>
    </row>
    <row r="132" spans="1:3" ht="12.75">
      <c r="A132" s="46">
        <v>151</v>
      </c>
      <c r="B132" s="46">
        <v>28.6</v>
      </c>
      <c r="C132" s="46">
        <v>22.93</v>
      </c>
    </row>
    <row r="133" spans="1:3" ht="12.75">
      <c r="A133" s="46">
        <v>152</v>
      </c>
      <c r="B133" s="46">
        <v>29</v>
      </c>
      <c r="C133" s="46">
        <v>23</v>
      </c>
    </row>
    <row r="134" spans="1:3" ht="12.75">
      <c r="A134" s="46">
        <v>153</v>
      </c>
      <c r="B134" s="46">
        <v>29.1</v>
      </c>
      <c r="C134" s="46">
        <v>23.1</v>
      </c>
    </row>
    <row r="135" spans="1:3" ht="12.75">
      <c r="A135" s="46">
        <v>154</v>
      </c>
      <c r="B135" s="46">
        <v>29.2</v>
      </c>
      <c r="C135" s="46">
        <v>23.2</v>
      </c>
    </row>
    <row r="136" spans="1:3" ht="12.75">
      <c r="A136" s="46">
        <v>155</v>
      </c>
      <c r="B136" s="46">
        <v>29.3</v>
      </c>
      <c r="C136" s="46">
        <v>23.3</v>
      </c>
    </row>
    <row r="137" spans="1:3" ht="12.75">
      <c r="A137" s="46">
        <v>156</v>
      </c>
      <c r="B137" s="46">
        <v>29.4</v>
      </c>
      <c r="C137" s="46">
        <v>23.4</v>
      </c>
    </row>
    <row r="138" spans="1:3" ht="12.75">
      <c r="A138" s="46">
        <v>157</v>
      </c>
      <c r="B138" s="46">
        <v>29.5</v>
      </c>
      <c r="C138" s="46">
        <v>23.5</v>
      </c>
    </row>
    <row r="139" spans="1:3" ht="12.75">
      <c r="A139" s="46">
        <v>158</v>
      </c>
      <c r="B139" s="46">
        <v>29.6</v>
      </c>
      <c r="C139" s="46">
        <v>23.6</v>
      </c>
    </row>
    <row r="140" spans="1:3" ht="12.75">
      <c r="A140" s="46">
        <v>159</v>
      </c>
      <c r="B140" s="46">
        <v>29.7</v>
      </c>
      <c r="C140" s="46">
        <v>23.7</v>
      </c>
    </row>
    <row r="141" spans="1:3" ht="12.75">
      <c r="A141" s="46">
        <v>160</v>
      </c>
      <c r="B141" s="46">
        <v>29.9</v>
      </c>
      <c r="C141" s="46">
        <v>23.8</v>
      </c>
    </row>
    <row r="142" spans="1:3" ht="12.75">
      <c r="A142" s="46">
        <v>161</v>
      </c>
      <c r="B142" s="46">
        <v>30</v>
      </c>
      <c r="C142" s="46">
        <v>23.9</v>
      </c>
    </row>
    <row r="143" spans="1:3" ht="12.75">
      <c r="A143" s="46">
        <v>162</v>
      </c>
      <c r="B143" s="46">
        <v>30.1</v>
      </c>
      <c r="C143" s="46">
        <v>24</v>
      </c>
    </row>
    <row r="144" spans="1:3" ht="12.75">
      <c r="A144" s="46">
        <v>163</v>
      </c>
      <c r="B144" s="46">
        <v>30.2</v>
      </c>
      <c r="C144" s="46">
        <v>24.1</v>
      </c>
    </row>
    <row r="145" spans="1:3" ht="12.75">
      <c r="A145" s="46">
        <v>164</v>
      </c>
      <c r="B145" s="46">
        <v>30.3</v>
      </c>
      <c r="C145" s="46">
        <v>24.2</v>
      </c>
    </row>
    <row r="146" spans="1:3" ht="12.75">
      <c r="A146" s="46">
        <v>165</v>
      </c>
      <c r="B146" s="46">
        <v>30.4</v>
      </c>
      <c r="C146" s="46">
        <v>24.3</v>
      </c>
    </row>
    <row r="147" spans="1:3" ht="12.75">
      <c r="A147" s="46">
        <v>166</v>
      </c>
      <c r="B147" s="46">
        <v>30.6</v>
      </c>
      <c r="C147" s="46">
        <v>24.4</v>
      </c>
    </row>
    <row r="148" spans="1:3" ht="12.75">
      <c r="A148" s="46">
        <v>167</v>
      </c>
      <c r="B148" s="46">
        <v>30.7</v>
      </c>
      <c r="C148" s="46">
        <v>24.5</v>
      </c>
    </row>
    <row r="149" spans="1:3" ht="12.75">
      <c r="A149" s="46">
        <v>168</v>
      </c>
      <c r="B149" s="46">
        <v>30.8</v>
      </c>
      <c r="C149" s="46">
        <v>24.6</v>
      </c>
    </row>
    <row r="150" spans="1:3" ht="12.75">
      <c r="A150" s="46">
        <v>169</v>
      </c>
      <c r="B150" s="46">
        <v>30.9</v>
      </c>
      <c r="C150" s="46">
        <v>24.7</v>
      </c>
    </row>
    <row r="151" spans="1:3" ht="12.75">
      <c r="A151" s="46">
        <v>170</v>
      </c>
      <c r="B151" s="46">
        <v>31</v>
      </c>
      <c r="C151" s="46">
        <v>24.8</v>
      </c>
    </row>
    <row r="152" spans="1:3" ht="12.75">
      <c r="A152" s="46">
        <v>171</v>
      </c>
      <c r="B152" s="46">
        <v>31.1</v>
      </c>
      <c r="C152" s="46">
        <v>24.9</v>
      </c>
    </row>
    <row r="153" spans="1:3" ht="12.75">
      <c r="A153" s="46">
        <v>172</v>
      </c>
      <c r="B153" s="46">
        <v>31.2</v>
      </c>
      <c r="C153" s="46">
        <v>25</v>
      </c>
    </row>
    <row r="154" spans="1:3" ht="12.75">
      <c r="A154" s="46">
        <v>173</v>
      </c>
      <c r="B154" s="46">
        <v>31.4</v>
      </c>
      <c r="C154" s="46">
        <v>25.1</v>
      </c>
    </row>
    <row r="155" spans="1:3" ht="12.75">
      <c r="A155" s="46">
        <v>174</v>
      </c>
      <c r="B155" s="46">
        <v>31.5</v>
      </c>
      <c r="C155" s="46">
        <v>25.2</v>
      </c>
    </row>
    <row r="156" spans="1:3" ht="12.75">
      <c r="A156" s="46">
        <v>175</v>
      </c>
      <c r="B156" s="46">
        <v>31.6</v>
      </c>
      <c r="C156" s="46">
        <v>25.3</v>
      </c>
    </row>
    <row r="157" spans="1:3" ht="12.75">
      <c r="A157" s="46">
        <v>176</v>
      </c>
      <c r="B157" s="46">
        <v>31.7</v>
      </c>
      <c r="C157" s="46">
        <v>25.4</v>
      </c>
    </row>
    <row r="158" spans="1:3" ht="12.75">
      <c r="A158" s="46">
        <v>177</v>
      </c>
      <c r="B158" s="46">
        <v>31.8</v>
      </c>
      <c r="C158" s="46">
        <v>25.5</v>
      </c>
    </row>
    <row r="159" spans="1:3" ht="12.75">
      <c r="A159" s="46">
        <v>178</v>
      </c>
      <c r="B159" s="46">
        <v>31.9</v>
      </c>
      <c r="C159" s="46">
        <v>25.6</v>
      </c>
    </row>
    <row r="160" spans="1:3" ht="12.75">
      <c r="A160" s="46">
        <v>179</v>
      </c>
      <c r="B160" s="46">
        <v>32</v>
      </c>
      <c r="C160" s="46">
        <v>25.7</v>
      </c>
    </row>
    <row r="161" spans="1:3" ht="12.75">
      <c r="A161" s="46">
        <v>180</v>
      </c>
      <c r="B161" s="46">
        <v>32.1</v>
      </c>
      <c r="C161" s="46">
        <v>25.8</v>
      </c>
    </row>
    <row r="162" spans="1:3" ht="12.75">
      <c r="A162" s="46">
        <v>181</v>
      </c>
      <c r="B162" s="46">
        <v>32.2</v>
      </c>
      <c r="C162" s="46">
        <v>25.9</v>
      </c>
    </row>
    <row r="163" spans="1:3" ht="12.75">
      <c r="A163" s="46">
        <v>182</v>
      </c>
      <c r="B163" s="46">
        <v>32.5</v>
      </c>
      <c r="C163" s="46">
        <v>26</v>
      </c>
    </row>
    <row r="164" spans="1:3" ht="12.75">
      <c r="A164" s="46">
        <v>183</v>
      </c>
      <c r="B164" s="46">
        <v>32.6</v>
      </c>
      <c r="C164" s="46">
        <v>26.1</v>
      </c>
    </row>
    <row r="165" spans="1:3" ht="12.75">
      <c r="A165" s="46">
        <v>184</v>
      </c>
      <c r="B165" s="46">
        <v>32.7</v>
      </c>
      <c r="C165" s="46">
        <v>26.2</v>
      </c>
    </row>
    <row r="166" spans="1:3" ht="12.75">
      <c r="A166" s="46">
        <v>185</v>
      </c>
      <c r="B166" s="46">
        <v>32.8</v>
      </c>
      <c r="C166" s="46">
        <v>26.3000000000001</v>
      </c>
    </row>
    <row r="167" spans="1:3" ht="12.75">
      <c r="A167" s="46">
        <v>186</v>
      </c>
      <c r="B167" s="46">
        <v>32.9</v>
      </c>
      <c r="C167" s="46">
        <v>26.4</v>
      </c>
    </row>
    <row r="168" spans="1:3" ht="12.75">
      <c r="A168" s="46">
        <v>187</v>
      </c>
      <c r="B168" s="46">
        <v>33</v>
      </c>
      <c r="C168" s="46">
        <v>26.5</v>
      </c>
    </row>
    <row r="169" spans="1:3" ht="12.75">
      <c r="A169" s="46">
        <v>188</v>
      </c>
      <c r="B169" s="46">
        <v>33.2</v>
      </c>
      <c r="C169" s="46">
        <v>26.6000000000001</v>
      </c>
    </row>
    <row r="170" spans="1:3" ht="12.75">
      <c r="A170" s="46">
        <v>189</v>
      </c>
      <c r="B170" s="46">
        <v>33.3</v>
      </c>
      <c r="C170" s="46">
        <v>26.7</v>
      </c>
    </row>
    <row r="171" spans="1:3" ht="12.75">
      <c r="A171" s="46">
        <v>190</v>
      </c>
      <c r="B171" s="46">
        <v>33.4</v>
      </c>
      <c r="C171" s="46">
        <v>26.8000000000001</v>
      </c>
    </row>
    <row r="172" spans="1:3" ht="12.75">
      <c r="A172" s="46">
        <v>191</v>
      </c>
      <c r="B172" s="46">
        <v>33.5</v>
      </c>
      <c r="C172" s="46">
        <v>26.9000000000001</v>
      </c>
    </row>
    <row r="173" spans="1:3" ht="12.75">
      <c r="A173" s="46">
        <v>192</v>
      </c>
      <c r="B173" s="46">
        <v>33.6</v>
      </c>
      <c r="C173" s="46">
        <v>27.0000000000001</v>
      </c>
    </row>
    <row r="174" spans="1:3" ht="12.75">
      <c r="A174" s="46">
        <v>193</v>
      </c>
      <c r="B174" s="46">
        <v>33.7</v>
      </c>
      <c r="C174" s="46">
        <v>27.1000000000001</v>
      </c>
    </row>
    <row r="175" spans="1:3" ht="12.75">
      <c r="A175" s="46">
        <v>194</v>
      </c>
      <c r="B175" s="46">
        <v>33.8</v>
      </c>
      <c r="C175" s="46">
        <v>27.2000000000001</v>
      </c>
    </row>
    <row r="176" spans="1:3" ht="12.75">
      <c r="A176" s="46">
        <v>195</v>
      </c>
      <c r="B176" s="46">
        <v>33.9</v>
      </c>
      <c r="C176" s="46">
        <v>27.3000000000001</v>
      </c>
    </row>
    <row r="177" spans="1:3" ht="12.75">
      <c r="A177" s="46">
        <v>196</v>
      </c>
      <c r="B177" s="46">
        <v>34</v>
      </c>
      <c r="C177" s="46">
        <v>27.4000000000001</v>
      </c>
    </row>
    <row r="178" spans="1:3" ht="12.75">
      <c r="A178" s="46">
        <v>197</v>
      </c>
      <c r="B178" s="46">
        <v>34.2</v>
      </c>
      <c r="C178" s="46">
        <v>27.5000000000001</v>
      </c>
    </row>
    <row r="179" spans="1:3" ht="12.75">
      <c r="A179" s="46">
        <v>198</v>
      </c>
      <c r="B179" s="46">
        <v>34.3</v>
      </c>
      <c r="C179" s="46">
        <v>27.6000000000001</v>
      </c>
    </row>
    <row r="180" spans="1:3" ht="12.75">
      <c r="A180" s="46">
        <v>199</v>
      </c>
      <c r="B180" s="46">
        <v>34.4</v>
      </c>
      <c r="C180" s="46">
        <v>27.7000000000001</v>
      </c>
    </row>
    <row r="181" spans="1:3" ht="12.75">
      <c r="A181" s="46">
        <v>200</v>
      </c>
      <c r="B181" s="46">
        <v>34.5</v>
      </c>
      <c r="C181" s="46">
        <v>27.8000000000001</v>
      </c>
    </row>
    <row r="182" spans="1:3" ht="12.75">
      <c r="A182" s="46">
        <v>201</v>
      </c>
      <c r="B182" s="46">
        <v>34.6</v>
      </c>
      <c r="C182" s="46">
        <v>27.9000000000001</v>
      </c>
    </row>
    <row r="183" spans="1:3" ht="12.75">
      <c r="A183" s="46">
        <v>202</v>
      </c>
      <c r="B183" s="46">
        <v>34.7</v>
      </c>
      <c r="C183" s="46">
        <v>28.0000000000001</v>
      </c>
    </row>
    <row r="184" spans="1:3" ht="12.75">
      <c r="A184" s="46">
        <v>203</v>
      </c>
      <c r="B184" s="46">
        <v>34.8</v>
      </c>
      <c r="C184" s="46">
        <v>28.1000000000001</v>
      </c>
    </row>
    <row r="185" spans="1:3" ht="12.75">
      <c r="A185" s="46">
        <v>204</v>
      </c>
      <c r="B185" s="46">
        <v>34.9</v>
      </c>
      <c r="C185" s="46">
        <v>28.2000000000001</v>
      </c>
    </row>
    <row r="186" spans="1:3" ht="12.75">
      <c r="A186" s="46">
        <v>205</v>
      </c>
      <c r="B186" s="46">
        <v>35</v>
      </c>
      <c r="C186" s="46">
        <v>28.3000000000001</v>
      </c>
    </row>
    <row r="187" spans="1:3" ht="12.75">
      <c r="A187" s="46">
        <v>206</v>
      </c>
      <c r="B187" s="46">
        <v>35.1</v>
      </c>
      <c r="C187" s="46">
        <v>28.4000000000001</v>
      </c>
    </row>
    <row r="188" spans="1:3" ht="12.75">
      <c r="A188" s="46">
        <v>207</v>
      </c>
      <c r="B188" s="46">
        <v>35.1999999999999</v>
      </c>
      <c r="C188" s="46">
        <v>28.5000000000001</v>
      </c>
    </row>
    <row r="189" spans="1:3" ht="12.75">
      <c r="A189" s="46">
        <v>208</v>
      </c>
      <c r="B189" s="46">
        <v>35.3999999999999</v>
      </c>
      <c r="C189" s="46">
        <v>28.6000000000001</v>
      </c>
    </row>
    <row r="190" spans="1:3" ht="12.75">
      <c r="A190" s="46">
        <v>209</v>
      </c>
      <c r="B190" s="46">
        <v>35.6</v>
      </c>
      <c r="C190" s="46">
        <v>28.7000000000001</v>
      </c>
    </row>
    <row r="191" spans="1:3" ht="12.75">
      <c r="A191" s="46">
        <v>210</v>
      </c>
      <c r="B191" s="46">
        <v>35.7</v>
      </c>
      <c r="C191" s="46">
        <v>28.8000000000001</v>
      </c>
    </row>
    <row r="192" spans="1:3" ht="12.75">
      <c r="A192" s="46">
        <v>211</v>
      </c>
      <c r="B192" s="46">
        <v>35.8</v>
      </c>
      <c r="C192" s="46">
        <v>28.9000000000001</v>
      </c>
    </row>
    <row r="193" spans="1:3" ht="12.75">
      <c r="A193" s="46">
        <v>212</v>
      </c>
      <c r="B193" s="46">
        <v>36</v>
      </c>
      <c r="C193" s="46">
        <v>29.0000000000001</v>
      </c>
    </row>
    <row r="194" spans="1:3" ht="12.75">
      <c r="A194" s="46">
        <v>213</v>
      </c>
      <c r="B194" s="46">
        <v>36.1</v>
      </c>
      <c r="C194" s="46">
        <v>29.1</v>
      </c>
    </row>
    <row r="195" spans="1:3" ht="12.75">
      <c r="A195" s="46">
        <v>214</v>
      </c>
      <c r="B195" s="46">
        <v>36.2</v>
      </c>
      <c r="C195" s="46">
        <v>29.2</v>
      </c>
    </row>
    <row r="196" spans="1:3" ht="12.75">
      <c r="A196" s="46">
        <v>215</v>
      </c>
      <c r="B196" s="46">
        <v>36.3</v>
      </c>
      <c r="C196" s="46">
        <v>29.3</v>
      </c>
    </row>
    <row r="197" spans="1:3" ht="12.75">
      <c r="A197" s="68">
        <v>216</v>
      </c>
      <c r="B197" s="68">
        <v>36.4</v>
      </c>
      <c r="C197" s="68">
        <v>29.4</v>
      </c>
    </row>
    <row r="198" spans="1:3" ht="12.75">
      <c r="A198" s="68">
        <v>217</v>
      </c>
      <c r="B198" s="68">
        <v>36.5</v>
      </c>
      <c r="C198" s="68">
        <v>29.5</v>
      </c>
    </row>
    <row r="199" spans="1:3" ht="12.75">
      <c r="A199" s="68">
        <v>220</v>
      </c>
      <c r="B199" s="68">
        <v>36.6</v>
      </c>
      <c r="C199" s="68">
        <v>29.6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1"/>
  <sheetViews>
    <sheetView zoomScale="75" zoomScaleNormal="75" zoomScalePageLayoutView="0" workbookViewId="0" topLeftCell="A1">
      <selection activeCell="Q26" sqref="Q26"/>
    </sheetView>
  </sheetViews>
  <sheetFormatPr defaultColWidth="12.57421875" defaultRowHeight="12.75"/>
  <cols>
    <col min="1" max="1" width="12.57421875" style="0" customWidth="1"/>
    <col min="2" max="2" width="14.8515625" style="45" bestFit="1" customWidth="1"/>
    <col min="3" max="3" width="15.8515625" style="45" bestFit="1" customWidth="1"/>
    <col min="4" max="4" width="18.57421875" style="45" bestFit="1" customWidth="1"/>
    <col min="5" max="5" width="17.8515625" style="31" bestFit="1" customWidth="1"/>
    <col min="6" max="6" width="7.00390625" style="31" bestFit="1" customWidth="1"/>
    <col min="7" max="8" width="9.7109375" style="31" bestFit="1" customWidth="1"/>
  </cols>
  <sheetData>
    <row r="1" spans="1:10" ht="27" customHeight="1" thickBot="1">
      <c r="A1" s="93" t="s">
        <v>4</v>
      </c>
      <c r="B1" s="94"/>
      <c r="C1" s="94"/>
      <c r="D1" s="94"/>
      <c r="E1" s="94"/>
      <c r="F1" s="94"/>
      <c r="G1" s="94"/>
      <c r="H1" s="94"/>
      <c r="I1" s="94"/>
      <c r="J1" s="95"/>
    </row>
    <row r="2" spans="1:9" ht="18">
      <c r="A2" s="13"/>
      <c r="B2" s="44"/>
      <c r="C2" s="44"/>
      <c r="D2" s="44"/>
      <c r="E2" s="44"/>
      <c r="F2" s="44"/>
      <c r="G2" s="44"/>
      <c r="H2" s="44"/>
      <c r="I2" s="13"/>
    </row>
    <row r="3" spans="2:10" ht="18">
      <c r="B3" s="44"/>
      <c r="C3" s="44"/>
      <c r="D3" s="44"/>
      <c r="E3" s="44"/>
      <c r="F3" s="44"/>
      <c r="G3" s="44"/>
      <c r="H3" s="44"/>
      <c r="I3" s="13"/>
      <c r="J3" s="13"/>
    </row>
    <row r="4" spans="2:11" ht="18.75">
      <c r="B4" s="31"/>
      <c r="C4" s="88" t="s">
        <v>12</v>
      </c>
      <c r="D4" s="89"/>
      <c r="E4" s="89"/>
      <c r="F4" s="90" t="s">
        <v>13</v>
      </c>
      <c r="G4" s="91"/>
      <c r="H4" s="92"/>
      <c r="I4" s="90" t="s">
        <v>40</v>
      </c>
      <c r="J4" s="91"/>
      <c r="K4" s="92"/>
    </row>
    <row r="5" spans="2:11" ht="18.75">
      <c r="B5" s="32"/>
      <c r="C5" s="33" t="s">
        <v>5</v>
      </c>
      <c r="D5" s="33" t="s">
        <v>6</v>
      </c>
      <c r="E5" s="33" t="s">
        <v>16</v>
      </c>
      <c r="F5" s="34" t="s">
        <v>7</v>
      </c>
      <c r="G5" s="34" t="s">
        <v>15</v>
      </c>
      <c r="H5" s="35" t="s">
        <v>14</v>
      </c>
      <c r="I5" s="34" t="s">
        <v>7</v>
      </c>
      <c r="J5" s="34" t="s">
        <v>15</v>
      </c>
      <c r="K5" s="35" t="s">
        <v>14</v>
      </c>
    </row>
    <row r="6" spans="2:11" ht="18.75">
      <c r="B6" s="33" t="s">
        <v>8</v>
      </c>
      <c r="C6" s="32">
        <v>1</v>
      </c>
      <c r="D6" s="32">
        <f>poids!E47</f>
        <v>4</v>
      </c>
      <c r="E6" s="32"/>
      <c r="F6" s="36">
        <v>1</v>
      </c>
      <c r="G6" s="36">
        <v>3.5</v>
      </c>
      <c r="H6" s="36"/>
      <c r="I6" s="36">
        <v>1</v>
      </c>
      <c r="J6" s="36">
        <v>2.9</v>
      </c>
      <c r="K6" s="36"/>
    </row>
    <row r="7" spans="2:11" ht="18.75">
      <c r="B7" s="33" t="s">
        <v>3</v>
      </c>
      <c r="C7" s="37">
        <f>poids!G51</f>
        <v>31</v>
      </c>
      <c r="D7" s="38">
        <f>poids!G50</f>
        <v>6</v>
      </c>
      <c r="E7" s="39">
        <f>poids!G52</f>
        <v>0.06451612903225806</v>
      </c>
      <c r="F7" s="36">
        <v>30</v>
      </c>
      <c r="G7" s="36">
        <v>9</v>
      </c>
      <c r="H7" s="36">
        <v>180</v>
      </c>
      <c r="I7" s="36">
        <v>30</v>
      </c>
      <c r="J7" s="36">
        <v>7.27</v>
      </c>
      <c r="K7" s="36">
        <v>180</v>
      </c>
    </row>
    <row r="8" spans="2:11" ht="18.75">
      <c r="B8" s="33" t="s">
        <v>9</v>
      </c>
      <c r="C8" s="37" t="e">
        <f>poids!M51</f>
        <v>#N/A</v>
      </c>
      <c r="D8" s="38" t="e">
        <f>poids!M50</f>
        <v>#N/A</v>
      </c>
      <c r="E8" s="39" t="e">
        <f>poids!M52</f>
        <v>#DIV/0!</v>
      </c>
      <c r="F8" s="36">
        <v>60</v>
      </c>
      <c r="G8" s="36">
        <v>14</v>
      </c>
      <c r="H8" s="36">
        <v>180</v>
      </c>
      <c r="I8" s="36">
        <v>60</v>
      </c>
      <c r="J8" s="36">
        <v>11.5</v>
      </c>
      <c r="K8" s="36">
        <v>180</v>
      </c>
    </row>
    <row r="9" spans="2:11" ht="18.75">
      <c r="B9" s="33" t="s">
        <v>10</v>
      </c>
      <c r="C9" s="37" t="e">
        <f>poids!S51</f>
        <v>#N/A</v>
      </c>
      <c r="D9" s="38" t="e">
        <f>poids!S50</f>
        <v>#N/A</v>
      </c>
      <c r="E9" s="39" t="e">
        <f>poids!S52</f>
        <v>#DIV/0!</v>
      </c>
      <c r="F9" s="36">
        <v>120</v>
      </c>
      <c r="G9" s="36">
        <v>24</v>
      </c>
      <c r="H9" s="36">
        <v>150</v>
      </c>
      <c r="I9" s="36">
        <v>120</v>
      </c>
      <c r="J9" s="36">
        <v>19.42</v>
      </c>
      <c r="K9" s="36">
        <v>150</v>
      </c>
    </row>
    <row r="10" spans="2:11" ht="18.75">
      <c r="B10" s="33" t="s">
        <v>11</v>
      </c>
      <c r="C10" s="37" t="e">
        <f>poids!Y51</f>
        <v>#N/A</v>
      </c>
      <c r="D10" s="38" t="e">
        <f>poids!Y50</f>
        <v>#N/A</v>
      </c>
      <c r="E10" s="39" t="e">
        <f>poids!Y52</f>
        <v>#DIV/0!</v>
      </c>
      <c r="F10" s="36">
        <f>7*30</f>
        <v>210</v>
      </c>
      <c r="G10" s="36">
        <v>34</v>
      </c>
      <c r="H10" s="36">
        <v>110</v>
      </c>
      <c r="I10" s="36">
        <f>7*30</f>
        <v>210</v>
      </c>
      <c r="J10" s="36">
        <v>28.8</v>
      </c>
      <c r="K10" s="36">
        <v>110</v>
      </c>
    </row>
    <row r="11" spans="2:11" ht="18.75">
      <c r="B11" s="40"/>
      <c r="C11" s="41"/>
      <c r="D11" s="42"/>
      <c r="E11" s="43"/>
      <c r="F11" s="49"/>
      <c r="G11" s="49"/>
      <c r="H11" s="49"/>
      <c r="I11" s="49"/>
      <c r="J11" s="49"/>
      <c r="K11" s="49"/>
    </row>
  </sheetData>
  <sheetProtection sheet="1"/>
  <mergeCells count="4">
    <mergeCell ref="C4:E4"/>
    <mergeCell ref="F4:H4"/>
    <mergeCell ref="A1:J1"/>
    <mergeCell ref="I4:K4"/>
  </mergeCells>
  <printOptions/>
  <pageMargins left="0.787401575" right="0.787401575" top="0.984251969" bottom="0.984251969" header="0.4921259845" footer="0.4921259845"/>
  <pageSetup horizontalDpi="300" verticalDpi="300" orientation="landscape" paperSize="9" r:id="rId2"/>
  <headerFooter alignWithMargins="0">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fanny</dc:creator>
  <cp:keywords/>
  <dc:description/>
  <cp:lastModifiedBy>Josine Giraud</cp:lastModifiedBy>
  <cp:lastPrinted>2004-06-07T15:55:02Z</cp:lastPrinted>
  <dcterms:created xsi:type="dcterms:W3CDTF">2002-03-22T15:50:42Z</dcterms:created>
  <dcterms:modified xsi:type="dcterms:W3CDTF">2021-03-08T12:47:45Z</dcterms:modified>
  <cp:category/>
  <cp:version/>
  <cp:contentType/>
  <cp:contentStatus/>
</cp:coreProperties>
</file>